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$ Investment Section\BSD INVESTMENT 2026 DOCUMENT FOLDER\Bahamas Registered Stock\"/>
    </mc:Choice>
  </mc:AlternateContent>
  <xr:revisionPtr revIDLastSave="0" documentId="13_ncr:1_{217BEA65-6623-4E84-82A3-B43E3E3A3FE5}" xr6:coauthVersionLast="47" xr6:coauthVersionMax="47" xr10:uidLastSave="{00000000-0000-0000-0000-000000000000}"/>
  <bookViews>
    <workbookView xWindow="-28920" yWindow="-120" windowWidth="29040" windowHeight="15720" tabRatio="811" xr2:uid="{00000000-000D-0000-FFFF-FFFF00000000}"/>
  </bookViews>
  <sheets>
    <sheet name="Publish" sheetId="23" r:id="rId1"/>
    <sheet name="Publish (2)" sheetId="49" state="veryHidden" r:id="rId2"/>
    <sheet name="Sheet1" sheetId="48" state="veryHidden" r:id="rId3"/>
    <sheet name="SemiCountModelRU" sheetId="34" state="veryHidden" r:id="rId4"/>
    <sheet name="Incremented Rates (2)" sheetId="47" state="veryHidden" r:id="rId5"/>
    <sheet name="Comparison" sheetId="40" state="veryHidden" r:id="rId6"/>
    <sheet name="PYHistory" sheetId="35" state="veryHidden" r:id="rId7"/>
    <sheet name="COMPARISON MIMICS VS MANUAL" sheetId="37" state="veryHidden" r:id="rId8"/>
    <sheet name="MIMICS VS MANUAL JULY 2019" sheetId="38" state="veryHidden" r:id="rId9"/>
    <sheet name="MIMICS VS MAN AUG SEP OCT2019" sheetId="39" state="veryHidden" r:id="rId10"/>
    <sheet name="MIMICS VS MANUAL NOV19" sheetId="43" state="veryHidden" r:id="rId11"/>
    <sheet name="Sheet3" sheetId="42" state="veryHidden" r:id="rId12"/>
    <sheet name="January 2020" sheetId="45" state="veryHidden" r:id="rId13"/>
    <sheet name="December 2019" sheetId="44" state="veryHidden" r:id="rId14"/>
  </sheets>
  <definedNames>
    <definedName name="_xlnm.Print_Titles" localSheetId="0">Publish!$5:$5</definedName>
    <definedName name="_xlnm.Print_Titles" localSheetId="1">'Publish (2)'!$5:$5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4" i="49" l="1"/>
  <c r="I234" i="49"/>
  <c r="H234" i="49" s="1"/>
  <c r="G234" i="49"/>
  <c r="D234" i="49"/>
  <c r="C234" i="49"/>
  <c r="A234" i="49"/>
  <c r="J233" i="49"/>
  <c r="I233" i="49"/>
  <c r="H233" i="49"/>
  <c r="G233" i="49"/>
  <c r="D233" i="49"/>
  <c r="C233" i="49"/>
  <c r="A233" i="49"/>
  <c r="J232" i="49"/>
  <c r="I232" i="49"/>
  <c r="H232" i="49" s="1"/>
  <c r="G232" i="49"/>
  <c r="D232" i="49"/>
  <c r="C232" i="49"/>
  <c r="A232" i="49"/>
  <c r="J231" i="49"/>
  <c r="I231" i="49"/>
  <c r="H231" i="49" s="1"/>
  <c r="G231" i="49"/>
  <c r="D231" i="49"/>
  <c r="C231" i="49"/>
  <c r="A231" i="49"/>
  <c r="J230" i="49"/>
  <c r="I230" i="49"/>
  <c r="H230" i="49" s="1"/>
  <c r="G230" i="49"/>
  <c r="D230" i="49"/>
  <c r="C230" i="49"/>
  <c r="A230" i="49"/>
  <c r="J229" i="49"/>
  <c r="I229" i="49"/>
  <c r="H229" i="49" s="1"/>
  <c r="G229" i="49"/>
  <c r="D229" i="49"/>
  <c r="C229" i="49"/>
  <c r="A229" i="49"/>
  <c r="J228" i="49"/>
  <c r="I228" i="49"/>
  <c r="H228" i="49"/>
  <c r="G228" i="49"/>
  <c r="D228" i="49"/>
  <c r="C228" i="49"/>
  <c r="A228" i="49"/>
  <c r="J227" i="49"/>
  <c r="I227" i="49"/>
  <c r="H227" i="49"/>
  <c r="G227" i="49"/>
  <c r="D227" i="49"/>
  <c r="C227" i="49"/>
  <c r="A227" i="49"/>
  <c r="J226" i="49"/>
  <c r="I226" i="49"/>
  <c r="H226" i="49" s="1"/>
  <c r="G226" i="49"/>
  <c r="D226" i="49"/>
  <c r="C226" i="49"/>
  <c r="A226" i="49"/>
  <c r="J225" i="49"/>
  <c r="I225" i="49"/>
  <c r="H225" i="49"/>
  <c r="G225" i="49"/>
  <c r="E225" i="49"/>
  <c r="D225" i="49"/>
  <c r="C225" i="49"/>
  <c r="A225" i="49"/>
  <c r="J224" i="49"/>
  <c r="I224" i="49"/>
  <c r="H224" i="49"/>
  <c r="G224" i="49"/>
  <c r="D224" i="49"/>
  <c r="C224" i="49"/>
  <c r="A224" i="49"/>
  <c r="J223" i="49"/>
  <c r="I223" i="49"/>
  <c r="H223" i="49" s="1"/>
  <c r="G223" i="49"/>
  <c r="D223" i="49"/>
  <c r="C223" i="49"/>
  <c r="A223" i="49"/>
  <c r="J222" i="49"/>
  <c r="I222" i="49"/>
  <c r="H222" i="49" s="1"/>
  <c r="G222" i="49"/>
  <c r="E222" i="49"/>
  <c r="D222" i="49"/>
  <c r="C222" i="49"/>
  <c r="A222" i="49"/>
  <c r="J221" i="49"/>
  <c r="I221" i="49"/>
  <c r="H221" i="49" s="1"/>
  <c r="G221" i="49"/>
  <c r="D221" i="49"/>
  <c r="C221" i="49"/>
  <c r="A221" i="49"/>
  <c r="J220" i="49"/>
  <c r="I220" i="49"/>
  <c r="H220" i="49" s="1"/>
  <c r="G220" i="49"/>
  <c r="D220" i="49"/>
  <c r="C220" i="49"/>
  <c r="A220" i="49"/>
  <c r="J219" i="49"/>
  <c r="I219" i="49"/>
  <c r="H219" i="49" s="1"/>
  <c r="G219" i="49"/>
  <c r="D219" i="49"/>
  <c r="C219" i="49"/>
  <c r="A219" i="49"/>
  <c r="J218" i="49"/>
  <c r="I218" i="49"/>
  <c r="H218" i="49"/>
  <c r="G218" i="49"/>
  <c r="E218" i="49"/>
  <c r="D218" i="49"/>
  <c r="C218" i="49"/>
  <c r="A218" i="49"/>
  <c r="J217" i="49"/>
  <c r="I217" i="49"/>
  <c r="H217" i="49"/>
  <c r="G217" i="49"/>
  <c r="D217" i="49"/>
  <c r="C217" i="49"/>
  <c r="A217" i="49"/>
  <c r="J216" i="49"/>
  <c r="I216" i="49"/>
  <c r="H216" i="49"/>
  <c r="G216" i="49"/>
  <c r="E216" i="49"/>
  <c r="D216" i="49"/>
  <c r="C216" i="49"/>
  <c r="A216" i="49"/>
  <c r="J215" i="49"/>
  <c r="I215" i="49"/>
  <c r="H215" i="49"/>
  <c r="G215" i="49"/>
  <c r="D215" i="49"/>
  <c r="C215" i="49"/>
  <c r="A215" i="49"/>
  <c r="J214" i="49"/>
  <c r="I214" i="49"/>
  <c r="H214" i="49" s="1"/>
  <c r="G214" i="49"/>
  <c r="D214" i="49"/>
  <c r="C214" i="49"/>
  <c r="A214" i="49"/>
  <c r="J213" i="49"/>
  <c r="I213" i="49"/>
  <c r="H213" i="49"/>
  <c r="G213" i="49"/>
  <c r="E213" i="49"/>
  <c r="D213" i="49"/>
  <c r="C213" i="49"/>
  <c r="A213" i="49"/>
  <c r="J212" i="49"/>
  <c r="I212" i="49"/>
  <c r="H212" i="49"/>
  <c r="G212" i="49"/>
  <c r="D212" i="49"/>
  <c r="C212" i="49"/>
  <c r="A212" i="49"/>
  <c r="J211" i="49"/>
  <c r="I211" i="49"/>
  <c r="H211" i="49" s="1"/>
  <c r="G211" i="49"/>
  <c r="D211" i="49"/>
  <c r="C211" i="49"/>
  <c r="A211" i="49"/>
  <c r="J210" i="49"/>
  <c r="I210" i="49"/>
  <c r="H210" i="49" s="1"/>
  <c r="G210" i="49"/>
  <c r="D210" i="49"/>
  <c r="C210" i="49"/>
  <c r="A210" i="49"/>
  <c r="J209" i="49"/>
  <c r="I209" i="49"/>
  <c r="H209" i="49" s="1"/>
  <c r="G209" i="49"/>
  <c r="D209" i="49"/>
  <c r="C209" i="49"/>
  <c r="A209" i="49"/>
  <c r="J208" i="49"/>
  <c r="I208" i="49"/>
  <c r="H208" i="49" s="1"/>
  <c r="G208" i="49"/>
  <c r="D208" i="49"/>
  <c r="C208" i="49"/>
  <c r="A208" i="49"/>
  <c r="J207" i="49"/>
  <c r="I207" i="49"/>
  <c r="H207" i="49"/>
  <c r="G207" i="49"/>
  <c r="D207" i="49"/>
  <c r="C207" i="49"/>
  <c r="A207" i="49"/>
  <c r="J206" i="49"/>
  <c r="I206" i="49"/>
  <c r="H206" i="49"/>
  <c r="G206" i="49"/>
  <c r="D206" i="49"/>
  <c r="C206" i="49"/>
  <c r="A206" i="49"/>
  <c r="J205" i="49"/>
  <c r="I205" i="49"/>
  <c r="H205" i="49" s="1"/>
  <c r="G205" i="49"/>
  <c r="D205" i="49"/>
  <c r="C205" i="49"/>
  <c r="A205" i="49"/>
  <c r="J204" i="49"/>
  <c r="I204" i="49"/>
  <c r="H204" i="49"/>
  <c r="G204" i="49"/>
  <c r="D204" i="49"/>
  <c r="C204" i="49"/>
  <c r="A204" i="49"/>
  <c r="J203" i="49"/>
  <c r="I203" i="49"/>
  <c r="H203" i="49" s="1"/>
  <c r="G203" i="49"/>
  <c r="D203" i="49"/>
  <c r="C203" i="49"/>
  <c r="A203" i="49"/>
  <c r="J202" i="49"/>
  <c r="I202" i="49"/>
  <c r="H202" i="49" s="1"/>
  <c r="G202" i="49"/>
  <c r="D202" i="49"/>
  <c r="C202" i="49"/>
  <c r="A202" i="49"/>
  <c r="J201" i="49"/>
  <c r="I201" i="49"/>
  <c r="H201" i="49" s="1"/>
  <c r="G201" i="49"/>
  <c r="D201" i="49"/>
  <c r="C201" i="49"/>
  <c r="A201" i="49"/>
  <c r="J200" i="49"/>
  <c r="I200" i="49"/>
  <c r="H200" i="49" s="1"/>
  <c r="G200" i="49"/>
  <c r="D200" i="49"/>
  <c r="C200" i="49"/>
  <c r="A200" i="49"/>
  <c r="J199" i="49"/>
  <c r="I199" i="49"/>
  <c r="H199" i="49"/>
  <c r="G199" i="49"/>
  <c r="D199" i="49"/>
  <c r="C199" i="49"/>
  <c r="A199" i="49"/>
  <c r="J198" i="49"/>
  <c r="I198" i="49"/>
  <c r="H198" i="49"/>
  <c r="G198" i="49"/>
  <c r="D198" i="49"/>
  <c r="C198" i="49"/>
  <c r="A198" i="49"/>
  <c r="J197" i="49"/>
  <c r="I197" i="49"/>
  <c r="H197" i="49" s="1"/>
  <c r="G197" i="49"/>
  <c r="D197" i="49"/>
  <c r="C197" i="49"/>
  <c r="A197" i="49"/>
  <c r="J196" i="49"/>
  <c r="I196" i="49"/>
  <c r="H196" i="49"/>
  <c r="G196" i="49"/>
  <c r="D196" i="49"/>
  <c r="C196" i="49"/>
  <c r="A196" i="49"/>
  <c r="J195" i="49"/>
  <c r="I195" i="49"/>
  <c r="H195" i="49" s="1"/>
  <c r="G195" i="49"/>
  <c r="E195" i="49"/>
  <c r="D195" i="49"/>
  <c r="C195" i="49"/>
  <c r="A195" i="49"/>
  <c r="J194" i="49"/>
  <c r="I194" i="49"/>
  <c r="H194" i="49" s="1"/>
  <c r="G194" i="49"/>
  <c r="D194" i="49"/>
  <c r="C194" i="49"/>
  <c r="A194" i="49"/>
  <c r="J193" i="49"/>
  <c r="I193" i="49"/>
  <c r="H193" i="49" s="1"/>
  <c r="G193" i="49"/>
  <c r="D193" i="49"/>
  <c r="C193" i="49"/>
  <c r="A193" i="49"/>
  <c r="J192" i="49"/>
  <c r="I192" i="49"/>
  <c r="H192" i="49" s="1"/>
  <c r="G192" i="49"/>
  <c r="D192" i="49"/>
  <c r="C192" i="49"/>
  <c r="A192" i="49"/>
  <c r="J191" i="49"/>
  <c r="I191" i="49"/>
  <c r="H191" i="49" s="1"/>
  <c r="G191" i="49"/>
  <c r="E191" i="49"/>
  <c r="D191" i="49"/>
  <c r="C191" i="49"/>
  <c r="A191" i="49"/>
  <c r="J190" i="49"/>
  <c r="I190" i="49"/>
  <c r="H190" i="49" s="1"/>
  <c r="G190" i="49"/>
  <c r="D190" i="49"/>
  <c r="C190" i="49"/>
  <c r="A190" i="49"/>
  <c r="J189" i="49"/>
  <c r="I189" i="49"/>
  <c r="H189" i="49"/>
  <c r="G189" i="49"/>
  <c r="E189" i="49"/>
  <c r="D189" i="49"/>
  <c r="C189" i="49"/>
  <c r="A189" i="49"/>
  <c r="J188" i="49"/>
  <c r="I188" i="49"/>
  <c r="H188" i="49"/>
  <c r="G188" i="49"/>
  <c r="D188" i="49"/>
  <c r="C188" i="49"/>
  <c r="A188" i="49"/>
  <c r="J187" i="49"/>
  <c r="I187" i="49"/>
  <c r="H187" i="49"/>
  <c r="G187" i="49"/>
  <c r="D187" i="49"/>
  <c r="C187" i="49"/>
  <c r="A187" i="49"/>
  <c r="J186" i="49"/>
  <c r="I186" i="49"/>
  <c r="H186" i="49" s="1"/>
  <c r="G186" i="49"/>
  <c r="E186" i="49"/>
  <c r="D186" i="49"/>
  <c r="C186" i="49"/>
  <c r="A186" i="49"/>
  <c r="J185" i="49"/>
  <c r="I185" i="49"/>
  <c r="H185" i="49" s="1"/>
  <c r="G185" i="49"/>
  <c r="D185" i="49"/>
  <c r="C185" i="49"/>
  <c r="A185" i="49"/>
  <c r="J184" i="49"/>
  <c r="I184" i="49"/>
  <c r="H184" i="49"/>
  <c r="G184" i="49"/>
  <c r="D184" i="49"/>
  <c r="C184" i="49"/>
  <c r="A184" i="49"/>
  <c r="J183" i="49"/>
  <c r="I183" i="49"/>
  <c r="H183" i="49" s="1"/>
  <c r="G183" i="49"/>
  <c r="D183" i="49"/>
  <c r="C183" i="49"/>
  <c r="A183" i="49"/>
  <c r="J182" i="49"/>
  <c r="I182" i="49"/>
  <c r="H182" i="49" s="1"/>
  <c r="G182" i="49"/>
  <c r="D182" i="49"/>
  <c r="A182" i="49"/>
  <c r="J181" i="49"/>
  <c r="I181" i="49"/>
  <c r="H181" i="49" s="1"/>
  <c r="G181" i="49"/>
  <c r="D181" i="49"/>
  <c r="C181" i="49"/>
  <c r="A181" i="49"/>
  <c r="J180" i="49"/>
  <c r="I180" i="49"/>
  <c r="H180" i="49"/>
  <c r="G180" i="49"/>
  <c r="D180" i="49"/>
  <c r="C180" i="49"/>
  <c r="A180" i="49"/>
  <c r="J179" i="49"/>
  <c r="I179" i="49"/>
  <c r="H179" i="49"/>
  <c r="G179" i="49"/>
  <c r="D179" i="49"/>
  <c r="C179" i="49"/>
  <c r="A179" i="49"/>
  <c r="J178" i="49"/>
  <c r="I178" i="49"/>
  <c r="H178" i="49" s="1"/>
  <c r="G178" i="49"/>
  <c r="D178" i="49"/>
  <c r="C178" i="49"/>
  <c r="B178" i="49"/>
  <c r="A178" i="49"/>
  <c r="J177" i="49"/>
  <c r="I177" i="49"/>
  <c r="H177" i="49" s="1"/>
  <c r="G177" i="49"/>
  <c r="D177" i="49"/>
  <c r="C177" i="49"/>
  <c r="B177" i="49"/>
  <c r="A177" i="49"/>
  <c r="J176" i="49"/>
  <c r="I176" i="49"/>
  <c r="H176" i="49" s="1"/>
  <c r="G176" i="49"/>
  <c r="D176" i="49"/>
  <c r="C176" i="49"/>
  <c r="B176" i="49"/>
  <c r="A176" i="49"/>
  <c r="J175" i="49"/>
  <c r="I175" i="49"/>
  <c r="H175" i="49" s="1"/>
  <c r="G175" i="49"/>
  <c r="D175" i="49"/>
  <c r="C175" i="49"/>
  <c r="B175" i="49"/>
  <c r="A175" i="49"/>
  <c r="J174" i="49"/>
  <c r="I174" i="49"/>
  <c r="H174" i="49" s="1"/>
  <c r="G174" i="49"/>
  <c r="D174" i="49"/>
  <c r="C174" i="49"/>
  <c r="B174" i="49"/>
  <c r="A174" i="49"/>
  <c r="J173" i="49"/>
  <c r="I173" i="49"/>
  <c r="H173" i="49" s="1"/>
  <c r="G173" i="49"/>
  <c r="D173" i="49"/>
  <c r="C173" i="49"/>
  <c r="B173" i="49"/>
  <c r="A173" i="49"/>
  <c r="J172" i="49"/>
  <c r="I172" i="49"/>
  <c r="H172" i="49" s="1"/>
  <c r="G172" i="49"/>
  <c r="D172" i="49"/>
  <c r="C172" i="49"/>
  <c r="B172" i="49"/>
  <c r="A172" i="49"/>
  <c r="J171" i="49"/>
  <c r="I171" i="49"/>
  <c r="H171" i="49" s="1"/>
  <c r="G171" i="49"/>
  <c r="D171" i="49"/>
  <c r="C171" i="49"/>
  <c r="B171" i="49"/>
  <c r="A171" i="49"/>
  <c r="J170" i="49"/>
  <c r="I170" i="49"/>
  <c r="H170" i="49" s="1"/>
  <c r="G170" i="49"/>
  <c r="D170" i="49"/>
  <c r="C170" i="49"/>
  <c r="B170" i="49"/>
  <c r="A170" i="49"/>
  <c r="J169" i="49"/>
  <c r="I169" i="49"/>
  <c r="H169" i="49" s="1"/>
  <c r="G169" i="49"/>
  <c r="D169" i="49"/>
  <c r="C169" i="49"/>
  <c r="B169" i="49"/>
  <c r="A169" i="49"/>
  <c r="J168" i="49"/>
  <c r="I168" i="49"/>
  <c r="H168" i="49" s="1"/>
  <c r="G168" i="49"/>
  <c r="D168" i="49"/>
  <c r="C168" i="49"/>
  <c r="B168" i="49"/>
  <c r="A168" i="49"/>
  <c r="J167" i="49"/>
  <c r="I167" i="49"/>
  <c r="H167" i="49" s="1"/>
  <c r="G167" i="49"/>
  <c r="D167" i="49"/>
  <c r="C167" i="49"/>
  <c r="B167" i="49"/>
  <c r="A167" i="49"/>
  <c r="J166" i="49"/>
  <c r="I166" i="49"/>
  <c r="H166" i="49" s="1"/>
  <c r="G166" i="49"/>
  <c r="D166" i="49"/>
  <c r="C166" i="49"/>
  <c r="B166" i="49"/>
  <c r="A166" i="49"/>
  <c r="J165" i="49"/>
  <c r="I165" i="49"/>
  <c r="H165" i="49" s="1"/>
  <c r="G165" i="49"/>
  <c r="D165" i="49"/>
  <c r="C165" i="49"/>
  <c r="B165" i="49"/>
  <c r="A165" i="49"/>
  <c r="J164" i="49"/>
  <c r="I164" i="49"/>
  <c r="H164" i="49" s="1"/>
  <c r="G164" i="49"/>
  <c r="D164" i="49"/>
  <c r="C164" i="49"/>
  <c r="B164" i="49"/>
  <c r="A164" i="49"/>
  <c r="J163" i="49"/>
  <c r="I163" i="49"/>
  <c r="H163" i="49" s="1"/>
  <c r="G163" i="49"/>
  <c r="D163" i="49"/>
  <c r="C163" i="49"/>
  <c r="B163" i="49"/>
  <c r="A163" i="49"/>
  <c r="J162" i="49"/>
  <c r="I162" i="49"/>
  <c r="H162" i="49" s="1"/>
  <c r="G162" i="49"/>
  <c r="D162" i="49"/>
  <c r="C162" i="49"/>
  <c r="B162" i="49"/>
  <c r="A162" i="49"/>
  <c r="J161" i="49"/>
  <c r="I161" i="49"/>
  <c r="H161" i="49" s="1"/>
  <c r="G161" i="49"/>
  <c r="D161" i="49"/>
  <c r="C161" i="49"/>
  <c r="B161" i="49"/>
  <c r="A161" i="49"/>
  <c r="J160" i="49"/>
  <c r="I160" i="49"/>
  <c r="H160" i="49" s="1"/>
  <c r="G160" i="49"/>
  <c r="D160" i="49"/>
  <c r="C160" i="49"/>
  <c r="B160" i="49"/>
  <c r="A160" i="49"/>
  <c r="J159" i="49"/>
  <c r="I159" i="49"/>
  <c r="H159" i="49" s="1"/>
  <c r="G159" i="49"/>
  <c r="D159" i="49"/>
  <c r="C159" i="49"/>
  <c r="B159" i="49"/>
  <c r="A159" i="49"/>
  <c r="J158" i="49"/>
  <c r="I158" i="49"/>
  <c r="H158" i="49" s="1"/>
  <c r="G158" i="49"/>
  <c r="D158" i="49"/>
  <c r="C158" i="49"/>
  <c r="B158" i="49"/>
  <c r="A158" i="49"/>
  <c r="J157" i="49"/>
  <c r="I157" i="49"/>
  <c r="H157" i="49" s="1"/>
  <c r="G157" i="49"/>
  <c r="D157" i="49"/>
  <c r="C157" i="49"/>
  <c r="B157" i="49"/>
  <c r="A157" i="49"/>
  <c r="J156" i="49"/>
  <c r="I156" i="49"/>
  <c r="H156" i="49" s="1"/>
  <c r="G156" i="49"/>
  <c r="D156" i="49"/>
  <c r="C156" i="49"/>
  <c r="B156" i="49"/>
  <c r="A156" i="49"/>
  <c r="J155" i="49"/>
  <c r="I155" i="49"/>
  <c r="H155" i="49" s="1"/>
  <c r="G155" i="49"/>
  <c r="D155" i="49"/>
  <c r="C155" i="49"/>
  <c r="B155" i="49"/>
  <c r="A155" i="49"/>
  <c r="J154" i="49"/>
  <c r="I154" i="49"/>
  <c r="H154" i="49" s="1"/>
  <c r="G154" i="49"/>
  <c r="D154" i="49"/>
  <c r="C154" i="49"/>
  <c r="B154" i="49"/>
  <c r="A154" i="49"/>
  <c r="J153" i="49"/>
  <c r="I153" i="49"/>
  <c r="H153" i="49" s="1"/>
  <c r="G153" i="49"/>
  <c r="D153" i="49"/>
  <c r="C153" i="49"/>
  <c r="B153" i="49"/>
  <c r="A153" i="49"/>
  <c r="J152" i="49"/>
  <c r="I152" i="49"/>
  <c r="H152" i="49" s="1"/>
  <c r="G152" i="49"/>
  <c r="D152" i="49"/>
  <c r="C152" i="49"/>
  <c r="B152" i="49"/>
  <c r="A152" i="49"/>
  <c r="J151" i="49"/>
  <c r="I151" i="49"/>
  <c r="H151" i="49" s="1"/>
  <c r="G151" i="49"/>
  <c r="D151" i="49"/>
  <c r="C151" i="49"/>
  <c r="B151" i="49"/>
  <c r="A151" i="49"/>
  <c r="J150" i="49"/>
  <c r="I150" i="49"/>
  <c r="H150" i="49" s="1"/>
  <c r="G150" i="49"/>
  <c r="D150" i="49"/>
  <c r="C150" i="49"/>
  <c r="B150" i="49"/>
  <c r="A150" i="49"/>
  <c r="J149" i="49"/>
  <c r="I149" i="49"/>
  <c r="H149" i="49" s="1"/>
  <c r="G149" i="49"/>
  <c r="D149" i="49"/>
  <c r="C149" i="49"/>
  <c r="B149" i="49"/>
  <c r="A149" i="49"/>
  <c r="J148" i="49"/>
  <c r="I148" i="49"/>
  <c r="H148" i="49" s="1"/>
  <c r="G148" i="49"/>
  <c r="D148" i="49"/>
  <c r="C148" i="49"/>
  <c r="B148" i="49"/>
  <c r="A148" i="49"/>
  <c r="J147" i="49"/>
  <c r="I147" i="49"/>
  <c r="H147" i="49" s="1"/>
  <c r="G147" i="49"/>
  <c r="D147" i="49"/>
  <c r="C147" i="49"/>
  <c r="B147" i="49"/>
  <c r="A147" i="49"/>
  <c r="J146" i="49"/>
  <c r="I146" i="49"/>
  <c r="H146" i="49" s="1"/>
  <c r="G146" i="49"/>
  <c r="E146" i="49"/>
  <c r="D146" i="49"/>
  <c r="C146" i="49"/>
  <c r="B146" i="49"/>
  <c r="A146" i="49"/>
  <c r="J145" i="49"/>
  <c r="I145" i="49"/>
  <c r="H145" i="49"/>
  <c r="G145" i="49"/>
  <c r="D145" i="49"/>
  <c r="C145" i="49"/>
  <c r="B145" i="49"/>
  <c r="A145" i="49"/>
  <c r="J144" i="49"/>
  <c r="I144" i="49"/>
  <c r="H144" i="49"/>
  <c r="G144" i="49"/>
  <c r="D144" i="49"/>
  <c r="C144" i="49"/>
  <c r="B144" i="49"/>
  <c r="A144" i="49"/>
  <c r="J143" i="49"/>
  <c r="I143" i="49"/>
  <c r="H143" i="49"/>
  <c r="G143" i="49"/>
  <c r="D143" i="49"/>
  <c r="C143" i="49"/>
  <c r="B143" i="49"/>
  <c r="A143" i="49"/>
  <c r="J142" i="49"/>
  <c r="I142" i="49"/>
  <c r="H142" i="49"/>
  <c r="G142" i="49"/>
  <c r="D142" i="49"/>
  <c r="C142" i="49"/>
  <c r="B142" i="49"/>
  <c r="A142" i="49"/>
  <c r="J141" i="49"/>
  <c r="I141" i="49"/>
  <c r="H141" i="49"/>
  <c r="G141" i="49"/>
  <c r="D141" i="49"/>
  <c r="C141" i="49"/>
  <c r="B141" i="49"/>
  <c r="A141" i="49"/>
  <c r="J140" i="49"/>
  <c r="I140" i="49"/>
  <c r="H140" i="49"/>
  <c r="G140" i="49"/>
  <c r="D140" i="49"/>
  <c r="C140" i="49"/>
  <c r="B140" i="49"/>
  <c r="A140" i="49"/>
  <c r="J139" i="49"/>
  <c r="I139" i="49"/>
  <c r="H139" i="49"/>
  <c r="G139" i="49"/>
  <c r="D139" i="49"/>
  <c r="C139" i="49"/>
  <c r="B139" i="49"/>
  <c r="A139" i="49"/>
  <c r="J138" i="49"/>
  <c r="I138" i="49"/>
  <c r="H138" i="49"/>
  <c r="G138" i="49"/>
  <c r="D138" i="49"/>
  <c r="C138" i="49"/>
  <c r="B138" i="49"/>
  <c r="A138" i="49"/>
  <c r="J137" i="49"/>
  <c r="I137" i="49"/>
  <c r="H137" i="49"/>
  <c r="G137" i="49"/>
  <c r="D137" i="49"/>
  <c r="C137" i="49"/>
  <c r="B137" i="49"/>
  <c r="A137" i="49"/>
  <c r="J136" i="49"/>
  <c r="I136" i="49"/>
  <c r="H136" i="49"/>
  <c r="G136" i="49"/>
  <c r="D136" i="49"/>
  <c r="C136" i="49"/>
  <c r="B136" i="49"/>
  <c r="A136" i="49"/>
  <c r="J135" i="49"/>
  <c r="I135" i="49"/>
  <c r="H135" i="49"/>
  <c r="G135" i="49"/>
  <c r="D135" i="49"/>
  <c r="C135" i="49"/>
  <c r="B135" i="49"/>
  <c r="A135" i="49"/>
  <c r="J134" i="49"/>
  <c r="I134" i="49"/>
  <c r="H134" i="49"/>
  <c r="G134" i="49"/>
  <c r="D134" i="49"/>
  <c r="C134" i="49"/>
  <c r="B134" i="49"/>
  <c r="A134" i="49"/>
  <c r="J133" i="49"/>
  <c r="I133" i="49"/>
  <c r="H133" i="49"/>
  <c r="G133" i="49"/>
  <c r="D133" i="49"/>
  <c r="C133" i="49"/>
  <c r="B133" i="49"/>
  <c r="A133" i="49"/>
  <c r="J132" i="49"/>
  <c r="I132" i="49"/>
  <c r="H132" i="49"/>
  <c r="G132" i="49"/>
  <c r="D132" i="49"/>
  <c r="C132" i="49"/>
  <c r="B132" i="49"/>
  <c r="A132" i="49"/>
  <c r="J131" i="49"/>
  <c r="I131" i="49"/>
  <c r="H131" i="49"/>
  <c r="G131" i="49"/>
  <c r="D131" i="49"/>
  <c r="C131" i="49"/>
  <c r="B131" i="49"/>
  <c r="A131" i="49"/>
  <c r="J130" i="49"/>
  <c r="I130" i="49"/>
  <c r="H130" i="49"/>
  <c r="G130" i="49"/>
  <c r="D130" i="49"/>
  <c r="C130" i="49"/>
  <c r="B130" i="49"/>
  <c r="A130" i="49"/>
  <c r="J129" i="49"/>
  <c r="I129" i="49"/>
  <c r="H129" i="49"/>
  <c r="G129" i="49"/>
  <c r="D129" i="49"/>
  <c r="C129" i="49"/>
  <c r="B129" i="49"/>
  <c r="A129" i="49"/>
  <c r="J128" i="49"/>
  <c r="I128" i="49"/>
  <c r="H128" i="49"/>
  <c r="G128" i="49"/>
  <c r="D128" i="49"/>
  <c r="C128" i="49"/>
  <c r="B128" i="49"/>
  <c r="A128" i="49"/>
  <c r="J127" i="49"/>
  <c r="I127" i="49"/>
  <c r="H127" i="49"/>
  <c r="G127" i="49"/>
  <c r="D127" i="49"/>
  <c r="C127" i="49"/>
  <c r="B127" i="49"/>
  <c r="A127" i="49"/>
  <c r="J126" i="49"/>
  <c r="I126" i="49"/>
  <c r="H126" i="49"/>
  <c r="G126" i="49"/>
  <c r="D126" i="49"/>
  <c r="C126" i="49"/>
  <c r="B126" i="49"/>
  <c r="A126" i="49"/>
  <c r="J125" i="49"/>
  <c r="I125" i="49"/>
  <c r="H125" i="49"/>
  <c r="G125" i="49"/>
  <c r="D125" i="49"/>
  <c r="C125" i="49"/>
  <c r="B125" i="49"/>
  <c r="A125" i="49"/>
  <c r="J124" i="49"/>
  <c r="I124" i="49"/>
  <c r="H124" i="49"/>
  <c r="G124" i="49"/>
  <c r="E124" i="49"/>
  <c r="D124" i="49"/>
  <c r="C124" i="49"/>
  <c r="B124" i="49"/>
  <c r="A124" i="49"/>
  <c r="J123" i="49"/>
  <c r="I123" i="49"/>
  <c r="H123" i="49"/>
  <c r="G123" i="49"/>
  <c r="D123" i="49"/>
  <c r="C123" i="49"/>
  <c r="B123" i="49"/>
  <c r="A123" i="49"/>
  <c r="J122" i="49"/>
  <c r="I122" i="49"/>
  <c r="H122" i="49"/>
  <c r="G122" i="49"/>
  <c r="D122" i="49"/>
  <c r="C122" i="49"/>
  <c r="B122" i="49"/>
  <c r="A122" i="49"/>
  <c r="J121" i="49"/>
  <c r="I121" i="49"/>
  <c r="H121" i="49"/>
  <c r="G121" i="49"/>
  <c r="D121" i="49"/>
  <c r="C121" i="49"/>
  <c r="B121" i="49"/>
  <c r="A121" i="49"/>
  <c r="J120" i="49"/>
  <c r="I120" i="49"/>
  <c r="H120" i="49"/>
  <c r="G120" i="49"/>
  <c r="D120" i="49"/>
  <c r="C120" i="49"/>
  <c r="B120" i="49"/>
  <c r="A120" i="49"/>
  <c r="J119" i="49"/>
  <c r="I119" i="49"/>
  <c r="H119" i="49"/>
  <c r="G119" i="49"/>
  <c r="D119" i="49"/>
  <c r="C119" i="49"/>
  <c r="B119" i="49"/>
  <c r="A119" i="49"/>
  <c r="J118" i="49"/>
  <c r="I118" i="49"/>
  <c r="H118" i="49"/>
  <c r="G118" i="49"/>
  <c r="D118" i="49"/>
  <c r="C118" i="49"/>
  <c r="B118" i="49"/>
  <c r="A118" i="49"/>
  <c r="J117" i="49"/>
  <c r="I117" i="49"/>
  <c r="H117" i="49"/>
  <c r="G117" i="49"/>
  <c r="D117" i="49"/>
  <c r="C117" i="49"/>
  <c r="B117" i="49"/>
  <c r="A117" i="49"/>
  <c r="J116" i="49"/>
  <c r="I116" i="49"/>
  <c r="H116" i="49"/>
  <c r="G116" i="49"/>
  <c r="D116" i="49"/>
  <c r="C116" i="49"/>
  <c r="B116" i="49"/>
  <c r="A116" i="49"/>
  <c r="J115" i="49"/>
  <c r="I115" i="49"/>
  <c r="H115" i="49"/>
  <c r="G115" i="49"/>
  <c r="E115" i="49"/>
  <c r="D115" i="49"/>
  <c r="C115" i="49"/>
  <c r="B115" i="49"/>
  <c r="A115" i="49"/>
  <c r="J114" i="49"/>
  <c r="I114" i="49"/>
  <c r="H114" i="49" s="1"/>
  <c r="G114" i="49"/>
  <c r="D114" i="49"/>
  <c r="C114" i="49"/>
  <c r="B114" i="49"/>
  <c r="A114" i="49"/>
  <c r="J113" i="49"/>
  <c r="I113" i="49"/>
  <c r="H113" i="49" s="1"/>
  <c r="G113" i="49"/>
  <c r="D113" i="49"/>
  <c r="C113" i="49"/>
  <c r="B113" i="49"/>
  <c r="A113" i="49"/>
  <c r="J112" i="49"/>
  <c r="I112" i="49"/>
  <c r="H112" i="49" s="1"/>
  <c r="G112" i="49"/>
  <c r="D112" i="49"/>
  <c r="C112" i="49"/>
  <c r="B112" i="49"/>
  <c r="A112" i="49"/>
  <c r="J111" i="49"/>
  <c r="I111" i="49"/>
  <c r="H111" i="49" s="1"/>
  <c r="G111" i="49"/>
  <c r="D111" i="49"/>
  <c r="C111" i="49"/>
  <c r="B111" i="49"/>
  <c r="A111" i="49"/>
  <c r="J110" i="49"/>
  <c r="I110" i="49"/>
  <c r="H110" i="49" s="1"/>
  <c r="G110" i="49"/>
  <c r="D110" i="49"/>
  <c r="C110" i="49"/>
  <c r="B110" i="49"/>
  <c r="A110" i="49"/>
  <c r="J109" i="49"/>
  <c r="I109" i="49"/>
  <c r="H109" i="49" s="1"/>
  <c r="G109" i="49"/>
  <c r="D109" i="49"/>
  <c r="C109" i="49"/>
  <c r="B109" i="49"/>
  <c r="A109" i="49"/>
  <c r="J108" i="49"/>
  <c r="I108" i="49"/>
  <c r="H108" i="49" s="1"/>
  <c r="G108" i="49"/>
  <c r="D108" i="49"/>
  <c r="C108" i="49"/>
  <c r="B108" i="49"/>
  <c r="A108" i="49"/>
  <c r="J107" i="49"/>
  <c r="I107" i="49"/>
  <c r="H107" i="49" s="1"/>
  <c r="G107" i="49"/>
  <c r="D107" i="49"/>
  <c r="C107" i="49"/>
  <c r="B107" i="49"/>
  <c r="A107" i="49"/>
  <c r="J106" i="49"/>
  <c r="I106" i="49"/>
  <c r="H106" i="49" s="1"/>
  <c r="G106" i="49"/>
  <c r="D106" i="49"/>
  <c r="C106" i="49"/>
  <c r="B106" i="49"/>
  <c r="A106" i="49"/>
  <c r="J105" i="49"/>
  <c r="I105" i="49"/>
  <c r="H105" i="49" s="1"/>
  <c r="G105" i="49"/>
  <c r="D105" i="49"/>
  <c r="C105" i="49"/>
  <c r="B105" i="49"/>
  <c r="A105" i="49"/>
  <c r="J104" i="49"/>
  <c r="I104" i="49"/>
  <c r="H104" i="49" s="1"/>
  <c r="G104" i="49"/>
  <c r="D104" i="49"/>
  <c r="C104" i="49"/>
  <c r="B104" i="49"/>
  <c r="A104" i="49"/>
  <c r="J103" i="49"/>
  <c r="I103" i="49"/>
  <c r="H103" i="49" s="1"/>
  <c r="G103" i="49"/>
  <c r="D103" i="49"/>
  <c r="C103" i="49"/>
  <c r="B103" i="49"/>
  <c r="A103" i="49"/>
  <c r="J102" i="49"/>
  <c r="I102" i="49"/>
  <c r="H102" i="49" s="1"/>
  <c r="G102" i="49"/>
  <c r="E102" i="49"/>
  <c r="D102" i="49"/>
  <c r="C102" i="49"/>
  <c r="B102" i="49"/>
  <c r="A102" i="49"/>
  <c r="J101" i="49"/>
  <c r="I101" i="49"/>
  <c r="H101" i="49"/>
  <c r="G101" i="49"/>
  <c r="D101" i="49"/>
  <c r="C101" i="49"/>
  <c r="B101" i="49"/>
  <c r="A101" i="49"/>
  <c r="J100" i="49"/>
  <c r="I100" i="49"/>
  <c r="H100" i="49"/>
  <c r="G100" i="49"/>
  <c r="D100" i="49"/>
  <c r="C100" i="49"/>
  <c r="B100" i="49"/>
  <c r="A100" i="49"/>
  <c r="J99" i="49"/>
  <c r="I99" i="49"/>
  <c r="H99" i="49"/>
  <c r="G99" i="49"/>
  <c r="D99" i="49"/>
  <c r="C99" i="49"/>
  <c r="B99" i="49"/>
  <c r="A99" i="49"/>
  <c r="J98" i="49"/>
  <c r="I98" i="49"/>
  <c r="H98" i="49"/>
  <c r="G98" i="49"/>
  <c r="D98" i="49"/>
  <c r="C98" i="49"/>
  <c r="B98" i="49"/>
  <c r="A98" i="49"/>
  <c r="J97" i="49"/>
  <c r="I97" i="49"/>
  <c r="H97" i="49"/>
  <c r="G97" i="49"/>
  <c r="D97" i="49"/>
  <c r="C97" i="49"/>
  <c r="B97" i="49"/>
  <c r="A97" i="49"/>
  <c r="J96" i="49"/>
  <c r="I96" i="49"/>
  <c r="H96" i="49"/>
  <c r="G96" i="49"/>
  <c r="D96" i="49"/>
  <c r="C96" i="49"/>
  <c r="B96" i="49"/>
  <c r="A96" i="49"/>
  <c r="J95" i="49"/>
  <c r="I95" i="49"/>
  <c r="H95" i="49"/>
  <c r="G95" i="49"/>
  <c r="D95" i="49"/>
  <c r="C95" i="49"/>
  <c r="B95" i="49"/>
  <c r="A95" i="49"/>
  <c r="J94" i="49"/>
  <c r="I94" i="49"/>
  <c r="H94" i="49"/>
  <c r="G94" i="49"/>
  <c r="D94" i="49"/>
  <c r="C94" i="49"/>
  <c r="A94" i="49"/>
  <c r="J93" i="49"/>
  <c r="I93" i="49"/>
  <c r="H93" i="49" s="1"/>
  <c r="G93" i="49"/>
  <c r="D93" i="49"/>
  <c r="C93" i="49"/>
  <c r="A93" i="49"/>
  <c r="J92" i="49"/>
  <c r="I92" i="49"/>
  <c r="H92" i="49"/>
  <c r="G92" i="49"/>
  <c r="D92" i="49"/>
  <c r="C92" i="49"/>
  <c r="B92" i="49"/>
  <c r="A92" i="49"/>
  <c r="J91" i="49"/>
  <c r="I91" i="49"/>
  <c r="H91" i="49"/>
  <c r="G91" i="49"/>
  <c r="D91" i="49"/>
  <c r="C91" i="49"/>
  <c r="B91" i="49"/>
  <c r="A91" i="49"/>
  <c r="J90" i="49"/>
  <c r="I90" i="49"/>
  <c r="H90" i="49"/>
  <c r="G90" i="49"/>
  <c r="D90" i="49"/>
  <c r="C90" i="49"/>
  <c r="B90" i="49"/>
  <c r="A90" i="49"/>
  <c r="J89" i="49"/>
  <c r="I89" i="49"/>
  <c r="H89" i="49"/>
  <c r="G89" i="49"/>
  <c r="E89" i="49"/>
  <c r="D89" i="49"/>
  <c r="C89" i="49"/>
  <c r="B89" i="49"/>
  <c r="A89" i="49"/>
  <c r="J88" i="49"/>
  <c r="I88" i="49"/>
  <c r="H88" i="49" s="1"/>
  <c r="G88" i="49"/>
  <c r="D88" i="49"/>
  <c r="C88" i="49"/>
  <c r="B88" i="49"/>
  <c r="A88" i="49"/>
  <c r="J87" i="49"/>
  <c r="I87" i="49"/>
  <c r="H87" i="49" s="1"/>
  <c r="G87" i="49"/>
  <c r="D87" i="49"/>
  <c r="C87" i="49"/>
  <c r="B87" i="49"/>
  <c r="A87" i="49"/>
  <c r="J86" i="49"/>
  <c r="I86" i="49"/>
  <c r="H86" i="49" s="1"/>
  <c r="G86" i="49"/>
  <c r="D86" i="49"/>
  <c r="C86" i="49"/>
  <c r="B86" i="49"/>
  <c r="A86" i="49"/>
  <c r="J85" i="49"/>
  <c r="I85" i="49"/>
  <c r="H85" i="49" s="1"/>
  <c r="G85" i="49"/>
  <c r="D85" i="49"/>
  <c r="C85" i="49"/>
  <c r="B85" i="49"/>
  <c r="A85" i="49"/>
  <c r="J84" i="49"/>
  <c r="I84" i="49"/>
  <c r="H84" i="49" s="1"/>
  <c r="G84" i="49"/>
  <c r="D84" i="49"/>
  <c r="C84" i="49"/>
  <c r="B84" i="49"/>
  <c r="A84" i="49"/>
  <c r="J83" i="49"/>
  <c r="I83" i="49"/>
  <c r="H83" i="49" s="1"/>
  <c r="G83" i="49"/>
  <c r="D83" i="49"/>
  <c r="C83" i="49"/>
  <c r="B83" i="49"/>
  <c r="A83" i="49"/>
  <c r="J82" i="49"/>
  <c r="I82" i="49"/>
  <c r="H82" i="49" s="1"/>
  <c r="G82" i="49"/>
  <c r="D82" i="49"/>
  <c r="A82" i="49"/>
  <c r="J81" i="49"/>
  <c r="I81" i="49"/>
  <c r="H81" i="49"/>
  <c r="G81" i="49"/>
  <c r="D81" i="49"/>
  <c r="C81" i="49"/>
  <c r="B81" i="49"/>
  <c r="A81" i="49"/>
  <c r="J80" i="49"/>
  <c r="I80" i="49"/>
  <c r="H80" i="49"/>
  <c r="G80" i="49"/>
  <c r="D80" i="49"/>
  <c r="C80" i="49"/>
  <c r="B80" i="49"/>
  <c r="A80" i="49"/>
  <c r="J79" i="49"/>
  <c r="I79" i="49"/>
  <c r="H79" i="49"/>
  <c r="G79" i="49"/>
  <c r="D79" i="49"/>
  <c r="C79" i="49"/>
  <c r="B79" i="49"/>
  <c r="A79" i="49"/>
  <c r="J78" i="49"/>
  <c r="I78" i="49"/>
  <c r="H78" i="49"/>
  <c r="G78" i="49"/>
  <c r="D78" i="49"/>
  <c r="C78" i="49"/>
  <c r="B78" i="49"/>
  <c r="A78" i="49"/>
  <c r="J77" i="49"/>
  <c r="I77" i="49"/>
  <c r="H77" i="49"/>
  <c r="G77" i="49"/>
  <c r="D77" i="49"/>
  <c r="C77" i="49"/>
  <c r="B77" i="49"/>
  <c r="A77" i="49"/>
  <c r="J76" i="49"/>
  <c r="I76" i="49"/>
  <c r="H76" i="49"/>
  <c r="G76" i="49"/>
  <c r="D76" i="49"/>
  <c r="C76" i="49"/>
  <c r="B76" i="49"/>
  <c r="A76" i="49"/>
  <c r="J75" i="49"/>
  <c r="I75" i="49"/>
  <c r="H75" i="49"/>
  <c r="G75" i="49"/>
  <c r="D75" i="49"/>
  <c r="C75" i="49"/>
  <c r="B75" i="49"/>
  <c r="A75" i="49"/>
  <c r="J74" i="49"/>
  <c r="I74" i="49"/>
  <c r="H74" i="49"/>
  <c r="G74" i="49"/>
  <c r="D74" i="49"/>
  <c r="C74" i="49"/>
  <c r="B74" i="49"/>
  <c r="A74" i="49"/>
  <c r="J73" i="49"/>
  <c r="I73" i="49"/>
  <c r="H73" i="49"/>
  <c r="G73" i="49"/>
  <c r="D73" i="49"/>
  <c r="C73" i="49"/>
  <c r="B73" i="49"/>
  <c r="A73" i="49"/>
  <c r="J72" i="49"/>
  <c r="I72" i="49"/>
  <c r="H72" i="49"/>
  <c r="G72" i="49"/>
  <c r="D72" i="49"/>
  <c r="C72" i="49"/>
  <c r="B72" i="49"/>
  <c r="A72" i="49"/>
  <c r="J71" i="49"/>
  <c r="I71" i="49"/>
  <c r="H71" i="49"/>
  <c r="G71" i="49"/>
  <c r="D71" i="49"/>
  <c r="C71" i="49"/>
  <c r="B71" i="49"/>
  <c r="A71" i="49"/>
  <c r="J70" i="49"/>
  <c r="I70" i="49"/>
  <c r="H70" i="49"/>
  <c r="G70" i="49"/>
  <c r="D70" i="49"/>
  <c r="C70" i="49"/>
  <c r="B70" i="49"/>
  <c r="A70" i="49"/>
  <c r="J69" i="49"/>
  <c r="I69" i="49"/>
  <c r="H69" i="49"/>
  <c r="G69" i="49"/>
  <c r="D69" i="49"/>
  <c r="C69" i="49"/>
  <c r="B69" i="49"/>
  <c r="A69" i="49"/>
  <c r="J68" i="49"/>
  <c r="I68" i="49"/>
  <c r="H68" i="49"/>
  <c r="G68" i="49"/>
  <c r="D68" i="49"/>
  <c r="C68" i="49"/>
  <c r="B68" i="49"/>
  <c r="A68" i="49"/>
  <c r="J67" i="49"/>
  <c r="I67" i="49"/>
  <c r="H67" i="49"/>
  <c r="G67" i="49"/>
  <c r="D67" i="49"/>
  <c r="C67" i="49"/>
  <c r="B67" i="49"/>
  <c r="A67" i="49"/>
  <c r="J66" i="49"/>
  <c r="I66" i="49"/>
  <c r="H66" i="49"/>
  <c r="G66" i="49"/>
  <c r="D66" i="49"/>
  <c r="C66" i="49"/>
  <c r="B66" i="49"/>
  <c r="A66" i="49"/>
  <c r="J65" i="49"/>
  <c r="I65" i="49"/>
  <c r="H65" i="49"/>
  <c r="G65" i="49"/>
  <c r="D65" i="49"/>
  <c r="C65" i="49"/>
  <c r="B65" i="49"/>
  <c r="A65" i="49"/>
  <c r="J64" i="49"/>
  <c r="I64" i="49"/>
  <c r="H64" i="49"/>
  <c r="G64" i="49"/>
  <c r="D64" i="49"/>
  <c r="C64" i="49"/>
  <c r="B64" i="49"/>
  <c r="A64" i="49"/>
  <c r="J63" i="49"/>
  <c r="I63" i="49"/>
  <c r="H63" i="49"/>
  <c r="G63" i="49"/>
  <c r="D63" i="49"/>
  <c r="C63" i="49"/>
  <c r="B63" i="49"/>
  <c r="A63" i="49"/>
  <c r="J62" i="49"/>
  <c r="I62" i="49"/>
  <c r="H62" i="49"/>
  <c r="G62" i="49"/>
  <c r="E62" i="49"/>
  <c r="D62" i="49"/>
  <c r="C62" i="49"/>
  <c r="B62" i="49"/>
  <c r="A62" i="49"/>
  <c r="J61" i="49"/>
  <c r="I61" i="49"/>
  <c r="H61" i="49"/>
  <c r="G61" i="49"/>
  <c r="D61" i="49"/>
  <c r="C61" i="49"/>
  <c r="B61" i="49"/>
  <c r="A61" i="49"/>
  <c r="J60" i="49"/>
  <c r="I60" i="49"/>
  <c r="H60" i="49"/>
  <c r="G60" i="49"/>
  <c r="D60" i="49"/>
  <c r="C60" i="49"/>
  <c r="B60" i="49"/>
  <c r="A60" i="49"/>
  <c r="J59" i="49"/>
  <c r="I59" i="49"/>
  <c r="H59" i="49"/>
  <c r="G59" i="49"/>
  <c r="E59" i="49"/>
  <c r="D59" i="49"/>
  <c r="C59" i="49"/>
  <c r="B59" i="49"/>
  <c r="A59" i="49"/>
  <c r="J58" i="49"/>
  <c r="I58" i="49"/>
  <c r="H58" i="49" s="1"/>
  <c r="G58" i="49"/>
  <c r="D58" i="49"/>
  <c r="C58" i="49"/>
  <c r="B58" i="49"/>
  <c r="A58" i="49"/>
  <c r="J57" i="49"/>
  <c r="I57" i="49"/>
  <c r="H57" i="49" s="1"/>
  <c r="G57" i="49"/>
  <c r="D57" i="49"/>
  <c r="C57" i="49"/>
  <c r="B57" i="49"/>
  <c r="A57" i="49"/>
  <c r="J56" i="49"/>
  <c r="I56" i="49"/>
  <c r="H56" i="49" s="1"/>
  <c r="G56" i="49"/>
  <c r="D56" i="49"/>
  <c r="C56" i="49"/>
  <c r="B56" i="49"/>
  <c r="A56" i="49"/>
  <c r="J55" i="49"/>
  <c r="I55" i="49"/>
  <c r="H55" i="49" s="1"/>
  <c r="G55" i="49"/>
  <c r="D55" i="49"/>
  <c r="C55" i="49"/>
  <c r="B55" i="49"/>
  <c r="A55" i="49"/>
  <c r="J54" i="49"/>
  <c r="I54" i="49"/>
  <c r="H54" i="49" s="1"/>
  <c r="G54" i="49"/>
  <c r="D54" i="49"/>
  <c r="C54" i="49"/>
  <c r="B54" i="49"/>
  <c r="A54" i="49"/>
  <c r="J53" i="49"/>
  <c r="I53" i="49"/>
  <c r="H53" i="49" s="1"/>
  <c r="G53" i="49"/>
  <c r="E53" i="49"/>
  <c r="D53" i="49"/>
  <c r="C53" i="49"/>
  <c r="B53" i="49"/>
  <c r="A53" i="49"/>
  <c r="J52" i="49"/>
  <c r="I52" i="49"/>
  <c r="H52" i="49"/>
  <c r="G52" i="49"/>
  <c r="D52" i="49"/>
  <c r="C52" i="49"/>
  <c r="B52" i="49"/>
  <c r="A52" i="49"/>
  <c r="J51" i="49"/>
  <c r="I51" i="49"/>
  <c r="H51" i="49"/>
  <c r="G51" i="49"/>
  <c r="D51" i="49"/>
  <c r="C51" i="49"/>
  <c r="B51" i="49"/>
  <c r="A51" i="49"/>
  <c r="J50" i="49"/>
  <c r="I50" i="49"/>
  <c r="H50" i="49"/>
  <c r="G50" i="49"/>
  <c r="D50" i="49"/>
  <c r="C50" i="49"/>
  <c r="B50" i="49"/>
  <c r="A50" i="49"/>
  <c r="J49" i="49"/>
  <c r="I49" i="49"/>
  <c r="H49" i="49"/>
  <c r="G49" i="49"/>
  <c r="D49" i="49"/>
  <c r="C49" i="49"/>
  <c r="B49" i="49"/>
  <c r="A49" i="49"/>
  <c r="J48" i="49"/>
  <c r="I48" i="49"/>
  <c r="H48" i="49"/>
  <c r="G48" i="49"/>
  <c r="D48" i="49"/>
  <c r="C48" i="49"/>
  <c r="B48" i="49"/>
  <c r="A48" i="49"/>
  <c r="J47" i="49"/>
  <c r="I47" i="49"/>
  <c r="H47" i="49"/>
  <c r="G47" i="49"/>
  <c r="D47" i="49"/>
  <c r="C47" i="49"/>
  <c r="B47" i="49"/>
  <c r="A47" i="49"/>
  <c r="J46" i="49"/>
  <c r="I46" i="49"/>
  <c r="H46" i="49"/>
  <c r="G46" i="49"/>
  <c r="D46" i="49"/>
  <c r="C46" i="49"/>
  <c r="B46" i="49"/>
  <c r="A46" i="49"/>
  <c r="J45" i="49"/>
  <c r="I45" i="49"/>
  <c r="H45" i="49"/>
  <c r="G45" i="49"/>
  <c r="D45" i="49"/>
  <c r="C45" i="49"/>
  <c r="B45" i="49"/>
  <c r="A45" i="49"/>
  <c r="J44" i="49"/>
  <c r="I44" i="49"/>
  <c r="H44" i="49"/>
  <c r="G44" i="49"/>
  <c r="D44" i="49"/>
  <c r="C44" i="49"/>
  <c r="B44" i="49"/>
  <c r="A44" i="49"/>
  <c r="J43" i="49"/>
  <c r="I43" i="49"/>
  <c r="H43" i="49"/>
  <c r="G43" i="49"/>
  <c r="D43" i="49"/>
  <c r="C43" i="49"/>
  <c r="B43" i="49"/>
  <c r="A43" i="49"/>
  <c r="J42" i="49"/>
  <c r="I42" i="49"/>
  <c r="H42" i="49"/>
  <c r="G42" i="49"/>
  <c r="D42" i="49"/>
  <c r="C42" i="49"/>
  <c r="B42" i="49"/>
  <c r="A42" i="49"/>
  <c r="J41" i="49"/>
  <c r="I41" i="49"/>
  <c r="H41" i="49"/>
  <c r="G41" i="49"/>
  <c r="D41" i="49"/>
  <c r="C41" i="49"/>
  <c r="B41" i="49"/>
  <c r="A41" i="49"/>
  <c r="J40" i="49"/>
  <c r="I40" i="49"/>
  <c r="H40" i="49"/>
  <c r="G40" i="49"/>
  <c r="E40" i="49"/>
  <c r="D40" i="49"/>
  <c r="C40" i="49"/>
  <c r="B40" i="49"/>
  <c r="A40" i="49"/>
  <c r="J39" i="49"/>
  <c r="I39" i="49"/>
  <c r="H39" i="49"/>
  <c r="G39" i="49"/>
  <c r="D39" i="49"/>
  <c r="C39" i="49"/>
  <c r="B39" i="49"/>
  <c r="A39" i="49"/>
  <c r="J38" i="49"/>
  <c r="I38" i="49"/>
  <c r="H38" i="49"/>
  <c r="G38" i="49"/>
  <c r="D38" i="49"/>
  <c r="C38" i="49"/>
  <c r="B38" i="49"/>
  <c r="A38" i="49"/>
  <c r="J37" i="49"/>
  <c r="I37" i="49"/>
  <c r="H37" i="49"/>
  <c r="G37" i="49"/>
  <c r="D37" i="49"/>
  <c r="C37" i="49"/>
  <c r="B37" i="49"/>
  <c r="A37" i="49"/>
  <c r="J36" i="49"/>
  <c r="I36" i="49"/>
  <c r="H36" i="49"/>
  <c r="G36" i="49"/>
  <c r="D36" i="49"/>
  <c r="C36" i="49"/>
  <c r="B36" i="49"/>
  <c r="A36" i="49"/>
  <c r="J35" i="49"/>
  <c r="I35" i="49"/>
  <c r="H35" i="49"/>
  <c r="G35" i="49"/>
  <c r="D35" i="49"/>
  <c r="C35" i="49"/>
  <c r="B35" i="49"/>
  <c r="A35" i="49"/>
  <c r="J34" i="49"/>
  <c r="I34" i="49"/>
  <c r="H34" i="49"/>
  <c r="G34" i="49"/>
  <c r="D34" i="49"/>
  <c r="C34" i="49"/>
  <c r="B34" i="49"/>
  <c r="A34" i="49"/>
  <c r="J33" i="49"/>
  <c r="I33" i="49"/>
  <c r="H33" i="49"/>
  <c r="G33" i="49"/>
  <c r="D33" i="49"/>
  <c r="C33" i="49"/>
  <c r="B33" i="49"/>
  <c r="A33" i="49"/>
  <c r="J32" i="49"/>
  <c r="I32" i="49"/>
  <c r="H32" i="49"/>
  <c r="G32" i="49"/>
  <c r="D32" i="49"/>
  <c r="C32" i="49"/>
  <c r="B32" i="49"/>
  <c r="A32" i="49"/>
  <c r="J31" i="49"/>
  <c r="I31" i="49"/>
  <c r="H31" i="49"/>
  <c r="G31" i="49"/>
  <c r="E31" i="49"/>
  <c r="D31" i="49"/>
  <c r="C31" i="49"/>
  <c r="B31" i="49"/>
  <c r="A31" i="49"/>
  <c r="J30" i="49"/>
  <c r="I30" i="49"/>
  <c r="H30" i="49" s="1"/>
  <c r="G30" i="49"/>
  <c r="D30" i="49"/>
  <c r="C30" i="49"/>
  <c r="B30" i="49"/>
  <c r="A30" i="49"/>
  <c r="J29" i="49"/>
  <c r="I29" i="49"/>
  <c r="H29" i="49" s="1"/>
  <c r="G29" i="49"/>
  <c r="D29" i="49"/>
  <c r="C29" i="49"/>
  <c r="B29" i="49"/>
  <c r="A29" i="49"/>
  <c r="J28" i="49"/>
  <c r="I28" i="49"/>
  <c r="H28" i="49" s="1"/>
  <c r="G28" i="49"/>
  <c r="D28" i="49"/>
  <c r="C28" i="49"/>
  <c r="B28" i="49"/>
  <c r="A28" i="49"/>
  <c r="J27" i="49"/>
  <c r="I27" i="49"/>
  <c r="H27" i="49" s="1"/>
  <c r="G27" i="49"/>
  <c r="D27" i="49"/>
  <c r="C27" i="49"/>
  <c r="B27" i="49"/>
  <c r="A27" i="49"/>
  <c r="J26" i="49"/>
  <c r="I26" i="49"/>
  <c r="H26" i="49" s="1"/>
  <c r="G26" i="49"/>
  <c r="D26" i="49"/>
  <c r="C26" i="49"/>
  <c r="B26" i="49"/>
  <c r="A26" i="49"/>
  <c r="J25" i="49"/>
  <c r="I25" i="49"/>
  <c r="H25" i="49" s="1"/>
  <c r="G25" i="49"/>
  <c r="D25" i="49"/>
  <c r="C25" i="49"/>
  <c r="B25" i="49"/>
  <c r="A25" i="49"/>
  <c r="J24" i="49"/>
  <c r="I24" i="49"/>
  <c r="H24" i="49" s="1"/>
  <c r="G24" i="49"/>
  <c r="D24" i="49"/>
  <c r="C24" i="49"/>
  <c r="B24" i="49"/>
  <c r="A24" i="49"/>
  <c r="J23" i="49"/>
  <c r="I23" i="49"/>
  <c r="H23" i="49" s="1"/>
  <c r="G23" i="49"/>
  <c r="D23" i="49"/>
  <c r="C23" i="49"/>
  <c r="B23" i="49"/>
  <c r="A23" i="49"/>
  <c r="J22" i="49"/>
  <c r="I22" i="49"/>
  <c r="H22" i="49" s="1"/>
  <c r="G22" i="49"/>
  <c r="D22" i="49"/>
  <c r="C22" i="49"/>
  <c r="B22" i="49"/>
  <c r="A22" i="49"/>
  <c r="J21" i="49"/>
  <c r="I21" i="49"/>
  <c r="H21" i="49" s="1"/>
  <c r="G21" i="49"/>
  <c r="D21" i="49"/>
  <c r="C21" i="49"/>
  <c r="B21" i="49"/>
  <c r="A21" i="49"/>
  <c r="J20" i="49"/>
  <c r="I20" i="49"/>
  <c r="H20" i="49" s="1"/>
  <c r="G20" i="49"/>
  <c r="D20" i="49"/>
  <c r="C20" i="49"/>
  <c r="B20" i="49"/>
  <c r="A20" i="49"/>
  <c r="J19" i="49"/>
  <c r="I19" i="49"/>
  <c r="H19" i="49" s="1"/>
  <c r="G19" i="49"/>
  <c r="D19" i="49"/>
  <c r="C19" i="49"/>
  <c r="B19" i="49"/>
  <c r="A19" i="49"/>
  <c r="J18" i="49"/>
  <c r="I18" i="49"/>
  <c r="H18" i="49" s="1"/>
  <c r="G18" i="49"/>
  <c r="D18" i="49"/>
  <c r="C18" i="49"/>
  <c r="A18" i="49"/>
  <c r="J17" i="49"/>
  <c r="I17" i="49"/>
  <c r="H17" i="49" s="1"/>
  <c r="G17" i="49"/>
  <c r="D17" i="49"/>
  <c r="C17" i="49"/>
  <c r="A17" i="49"/>
  <c r="J16" i="49"/>
  <c r="I16" i="49"/>
  <c r="H16" i="49" s="1"/>
  <c r="G16" i="49"/>
  <c r="D16" i="49"/>
  <c r="C16" i="49"/>
  <c r="B16" i="49"/>
  <c r="A16" i="49"/>
  <c r="J15" i="49"/>
  <c r="I15" i="49"/>
  <c r="H15" i="49" s="1"/>
  <c r="G15" i="49"/>
  <c r="E15" i="49"/>
  <c r="D15" i="49"/>
  <c r="C15" i="49"/>
  <c r="B15" i="49"/>
  <c r="A15" i="49"/>
  <c r="J14" i="49"/>
  <c r="I14" i="49"/>
  <c r="H14" i="49" s="1"/>
  <c r="G14" i="49"/>
  <c r="D14" i="49"/>
  <c r="C14" i="49"/>
  <c r="B14" i="49"/>
  <c r="A14" i="49"/>
  <c r="J13" i="49"/>
  <c r="I13" i="49"/>
  <c r="H13" i="49" s="1"/>
  <c r="G13" i="49"/>
  <c r="D13" i="49"/>
  <c r="C13" i="49"/>
  <c r="B13" i="49"/>
  <c r="A13" i="49"/>
  <c r="J12" i="49"/>
  <c r="I12" i="49"/>
  <c r="H12" i="49" s="1"/>
  <c r="G12" i="49"/>
  <c r="E12" i="49"/>
  <c r="D12" i="49"/>
  <c r="A12" i="49"/>
  <c r="J11" i="49"/>
  <c r="I11" i="49"/>
  <c r="H11" i="49" s="1"/>
  <c r="G11" i="49"/>
  <c r="D11" i="49"/>
  <c r="A11" i="49"/>
  <c r="J10" i="49"/>
  <c r="I10" i="49"/>
  <c r="H10" i="49"/>
  <c r="G10" i="49"/>
  <c r="D10" i="49"/>
  <c r="C10" i="49"/>
  <c r="B10" i="49"/>
  <c r="A10" i="49"/>
  <c r="J9" i="49"/>
  <c r="I9" i="49"/>
  <c r="H9" i="49"/>
  <c r="G9" i="49"/>
  <c r="D9" i="49"/>
  <c r="C9" i="49"/>
  <c r="B9" i="49"/>
  <c r="A9" i="49"/>
  <c r="J8" i="49"/>
  <c r="I8" i="49"/>
  <c r="H8" i="49"/>
  <c r="G8" i="49"/>
  <c r="E8" i="49"/>
  <c r="D8" i="49"/>
  <c r="C8" i="49"/>
  <c r="B8" i="49"/>
  <c r="A8" i="49"/>
  <c r="J7" i="49"/>
  <c r="I7" i="49"/>
  <c r="H7" i="49" s="1"/>
  <c r="G7" i="49"/>
  <c r="D7" i="49"/>
  <c r="C7" i="49"/>
  <c r="B7" i="49"/>
  <c r="A7" i="49"/>
  <c r="J6" i="49"/>
  <c r="I6" i="49"/>
  <c r="H6" i="49" s="1"/>
  <c r="G6" i="49"/>
  <c r="D6" i="49"/>
  <c r="C6" i="49"/>
  <c r="B6" i="49"/>
  <c r="A6" i="49"/>
  <c r="D3" i="49"/>
  <c r="D4" i="49" s="1"/>
  <c r="E62" i="23"/>
  <c r="A64" i="23"/>
  <c r="B64" i="23"/>
  <c r="C64" i="23"/>
  <c r="D64" i="23"/>
  <c r="A39" i="23"/>
  <c r="B39" i="23"/>
  <c r="C39" i="23"/>
  <c r="D39" i="23"/>
  <c r="V40" i="34"/>
  <c r="W40" i="34" s="1"/>
  <c r="S40" i="34"/>
  <c r="T40" i="34" s="1"/>
  <c r="U40" i="34" s="1"/>
  <c r="V65" i="34"/>
  <c r="W65" i="34" s="1"/>
  <c r="S65" i="34"/>
  <c r="P65" i="34" s="1"/>
  <c r="G39" i="23" l="1"/>
  <c r="G64" i="23"/>
  <c r="R65" i="34"/>
  <c r="Q65" i="34"/>
  <c r="T65" i="34"/>
  <c r="U65" i="34" s="1"/>
  <c r="A234" i="23"/>
  <c r="C234" i="23"/>
  <c r="D234" i="23"/>
  <c r="A205" i="23"/>
  <c r="C205" i="23"/>
  <c r="D205" i="23"/>
  <c r="A162" i="23"/>
  <c r="B162" i="23"/>
  <c r="C162" i="23"/>
  <c r="D162" i="23"/>
  <c r="A128" i="23"/>
  <c r="B128" i="23"/>
  <c r="C128" i="23"/>
  <c r="D128" i="23"/>
  <c r="A94" i="23"/>
  <c r="C94" i="23"/>
  <c r="D94" i="23"/>
  <c r="A46" i="23"/>
  <c r="B46" i="23"/>
  <c r="C46" i="23"/>
  <c r="D46" i="23"/>
  <c r="V208" i="34"/>
  <c r="W208" i="34" s="1"/>
  <c r="S208" i="34"/>
  <c r="T208" i="34" s="1"/>
  <c r="U208" i="34" s="1"/>
  <c r="V237" i="34"/>
  <c r="W237" i="34" s="1"/>
  <c r="S237" i="34"/>
  <c r="V165" i="34"/>
  <c r="W165" i="34" s="1"/>
  <c r="S165" i="34"/>
  <c r="V131" i="34"/>
  <c r="W131" i="34" s="1"/>
  <c r="S131" i="34"/>
  <c r="T131" i="34" s="1"/>
  <c r="U131" i="34" s="1"/>
  <c r="V96" i="34"/>
  <c r="W96" i="34" s="1"/>
  <c r="S96" i="34"/>
  <c r="T96" i="34" s="1"/>
  <c r="U96" i="34" s="1"/>
  <c r="V47" i="34"/>
  <c r="W47" i="34" s="1"/>
  <c r="S47" i="34"/>
  <c r="T47" i="34" s="1"/>
  <c r="U47" i="34" s="1"/>
  <c r="X65" i="34" l="1"/>
  <c r="AB65" i="34"/>
  <c r="J64" i="23" s="1"/>
  <c r="G234" i="23"/>
  <c r="G128" i="23"/>
  <c r="G205" i="23"/>
  <c r="G94" i="23"/>
  <c r="G162" i="23"/>
  <c r="G46" i="23"/>
  <c r="T237" i="34"/>
  <c r="U237" i="34" s="1"/>
  <c r="T165" i="34"/>
  <c r="U165" i="34" s="1"/>
  <c r="A233" i="23"/>
  <c r="C233" i="23"/>
  <c r="D233" i="23"/>
  <c r="A161" i="23"/>
  <c r="B161" i="23"/>
  <c r="C161" i="23"/>
  <c r="D161" i="23"/>
  <c r="A90" i="23"/>
  <c r="B90" i="23"/>
  <c r="C90" i="23"/>
  <c r="D90" i="23"/>
  <c r="A42" i="23"/>
  <c r="B42" i="23"/>
  <c r="C42" i="23"/>
  <c r="D42" i="23"/>
  <c r="V236" i="34"/>
  <c r="W236" i="34" s="1"/>
  <c r="S236" i="34"/>
  <c r="T236" i="34" s="1"/>
  <c r="U236" i="34" s="1"/>
  <c r="V164" i="34"/>
  <c r="W164" i="34" s="1"/>
  <c r="S164" i="34"/>
  <c r="T164" i="34" s="1"/>
  <c r="U164" i="34" s="1"/>
  <c r="V92" i="34"/>
  <c r="W92" i="34" s="1"/>
  <c r="S92" i="34"/>
  <c r="T92" i="34" s="1"/>
  <c r="U92" i="34" s="1"/>
  <c r="V43" i="34"/>
  <c r="W43" i="34" s="1"/>
  <c r="S43" i="34"/>
  <c r="T43" i="34" s="1"/>
  <c r="U43" i="34" s="1"/>
  <c r="Z65" i="34" l="1"/>
  <c r="Y65" i="34"/>
  <c r="G161" i="23"/>
  <c r="G90" i="23"/>
  <c r="G233" i="23"/>
  <c r="G42" i="23"/>
  <c r="A232" i="23"/>
  <c r="C232" i="23"/>
  <c r="D232" i="23"/>
  <c r="A159" i="23"/>
  <c r="B159" i="23"/>
  <c r="C159" i="23"/>
  <c r="D159" i="23"/>
  <c r="A87" i="23"/>
  <c r="B87" i="23"/>
  <c r="C87" i="23"/>
  <c r="D87" i="23"/>
  <c r="A38" i="23"/>
  <c r="B38" i="23"/>
  <c r="C38" i="23"/>
  <c r="D38" i="23"/>
  <c r="V235" i="34"/>
  <c r="G232" i="23" s="1"/>
  <c r="S235" i="34"/>
  <c r="T235" i="34" s="1"/>
  <c r="U235" i="34" s="1"/>
  <c r="V162" i="34"/>
  <c r="G159" i="23" s="1"/>
  <c r="S162" i="34"/>
  <c r="V89" i="34"/>
  <c r="W89" i="34" s="1"/>
  <c r="S89" i="34"/>
  <c r="T89" i="34" s="1"/>
  <c r="U89" i="34" s="1"/>
  <c r="V39" i="34"/>
  <c r="G38" i="23" s="1"/>
  <c r="S39" i="34"/>
  <c r="T39" i="34" s="1"/>
  <c r="U39" i="34" s="1"/>
  <c r="A231" i="23"/>
  <c r="C231" i="23"/>
  <c r="D231" i="23"/>
  <c r="A204" i="23"/>
  <c r="C204" i="23"/>
  <c r="D204" i="23"/>
  <c r="A158" i="23"/>
  <c r="B158" i="23"/>
  <c r="C158" i="23"/>
  <c r="D158" i="23"/>
  <c r="A123" i="23"/>
  <c r="B123" i="23"/>
  <c r="C123" i="23"/>
  <c r="D123" i="23"/>
  <c r="A86" i="23"/>
  <c r="B86" i="23"/>
  <c r="C86" i="23"/>
  <c r="D86" i="23"/>
  <c r="A37" i="23"/>
  <c r="B37" i="23"/>
  <c r="C37" i="23"/>
  <c r="D37" i="23"/>
  <c r="V234" i="34"/>
  <c r="W234" i="34" s="1"/>
  <c r="S234" i="34"/>
  <c r="T234" i="34" s="1"/>
  <c r="U234" i="34" s="1"/>
  <c r="V207" i="34"/>
  <c r="W207" i="34" s="1"/>
  <c r="S207" i="34"/>
  <c r="T207" i="34" s="1"/>
  <c r="U207" i="34" s="1"/>
  <c r="V161" i="34"/>
  <c r="G158" i="23" s="1"/>
  <c r="S161" i="34"/>
  <c r="T161" i="34" s="1"/>
  <c r="U161" i="34" s="1"/>
  <c r="V126" i="34"/>
  <c r="W126" i="34" s="1"/>
  <c r="S126" i="34"/>
  <c r="T126" i="34" s="1"/>
  <c r="U126" i="34" s="1"/>
  <c r="V88" i="34"/>
  <c r="S88" i="34"/>
  <c r="T88" i="34" s="1"/>
  <c r="U88" i="34" s="1"/>
  <c r="V38" i="34"/>
  <c r="W38" i="34" s="1"/>
  <c r="S38" i="34"/>
  <c r="T38" i="34" s="1"/>
  <c r="U38" i="34" s="1"/>
  <c r="A230" i="23"/>
  <c r="C230" i="23"/>
  <c r="D230" i="23"/>
  <c r="A229" i="23"/>
  <c r="A203" i="23"/>
  <c r="C203" i="23"/>
  <c r="D203" i="23"/>
  <c r="A155" i="23"/>
  <c r="B155" i="23"/>
  <c r="C155" i="23"/>
  <c r="D155" i="23"/>
  <c r="A119" i="23"/>
  <c r="B119" i="23"/>
  <c r="C119" i="23"/>
  <c r="D119" i="23"/>
  <c r="A80" i="23"/>
  <c r="B80" i="23"/>
  <c r="C80" i="23"/>
  <c r="D80" i="23"/>
  <c r="A30" i="23"/>
  <c r="B30" i="23"/>
  <c r="C30" i="23"/>
  <c r="D30" i="23"/>
  <c r="V233" i="34"/>
  <c r="G230" i="23" s="1"/>
  <c r="S233" i="34"/>
  <c r="T233" i="34" s="1"/>
  <c r="U233" i="34" s="1"/>
  <c r="V206" i="34"/>
  <c r="G203" i="23" s="1"/>
  <c r="S206" i="34"/>
  <c r="T206" i="34" s="1"/>
  <c r="U206" i="34" s="1"/>
  <c r="S209" i="34"/>
  <c r="T209" i="34" s="1"/>
  <c r="U209" i="34" s="1"/>
  <c r="V209" i="34"/>
  <c r="W209" i="34" s="1"/>
  <c r="V158" i="34"/>
  <c r="W158" i="34" s="1"/>
  <c r="S158" i="34"/>
  <c r="T158" i="34" s="1"/>
  <c r="U158" i="34" s="1"/>
  <c r="V122" i="34"/>
  <c r="W122" i="34" s="1"/>
  <c r="S122" i="34"/>
  <c r="T122" i="34" s="1"/>
  <c r="U122" i="34" s="1"/>
  <c r="V82" i="34"/>
  <c r="S82" i="34"/>
  <c r="T82" i="34" s="1"/>
  <c r="U82" i="34" s="1"/>
  <c r="V31" i="34"/>
  <c r="G30" i="23" s="1"/>
  <c r="S31" i="34"/>
  <c r="T31" i="34" s="1"/>
  <c r="U31" i="34" s="1"/>
  <c r="C229" i="23"/>
  <c r="D229" i="23"/>
  <c r="A202" i="23"/>
  <c r="C202" i="23"/>
  <c r="D202" i="23"/>
  <c r="A154" i="23"/>
  <c r="B154" i="23"/>
  <c r="C154" i="23"/>
  <c r="D154" i="23"/>
  <c r="A116" i="23"/>
  <c r="B116" i="23"/>
  <c r="C116" i="23"/>
  <c r="D116" i="23"/>
  <c r="A78" i="23"/>
  <c r="B78" i="23"/>
  <c r="C78" i="23"/>
  <c r="D78" i="23"/>
  <c r="A27" i="23"/>
  <c r="B27" i="23"/>
  <c r="C27" i="23"/>
  <c r="D27" i="23"/>
  <c r="V232" i="34"/>
  <c r="G229" i="23" s="1"/>
  <c r="S232" i="34"/>
  <c r="T232" i="34" s="1"/>
  <c r="U232" i="34" s="1"/>
  <c r="V205" i="34"/>
  <c r="G202" i="23" s="1"/>
  <c r="S205" i="34"/>
  <c r="T205" i="34" s="1"/>
  <c r="U205" i="34" s="1"/>
  <c r="V157" i="34"/>
  <c r="W157" i="34" s="1"/>
  <c r="S157" i="34"/>
  <c r="T157" i="34" s="1"/>
  <c r="U157" i="34" s="1"/>
  <c r="V119" i="34"/>
  <c r="W119" i="34" s="1"/>
  <c r="S119" i="34"/>
  <c r="T119" i="34" s="1"/>
  <c r="U119" i="34" s="1"/>
  <c r="V80" i="34"/>
  <c r="G78" i="23" s="1"/>
  <c r="S80" i="34"/>
  <c r="T80" i="34" s="1"/>
  <c r="U80" i="34" s="1"/>
  <c r="V28" i="34"/>
  <c r="W28" i="34" s="1"/>
  <c r="S28" i="34"/>
  <c r="T28" i="34" s="1"/>
  <c r="U28" i="34" s="1"/>
  <c r="N239" i="40"/>
  <c r="O239" i="40"/>
  <c r="P239" i="40"/>
  <c r="N240" i="40"/>
  <c r="O240" i="40"/>
  <c r="P240" i="40"/>
  <c r="N241" i="40"/>
  <c r="O241" i="40"/>
  <c r="P241" i="40"/>
  <c r="N242" i="40"/>
  <c r="O242" i="40"/>
  <c r="P242" i="40"/>
  <c r="N243" i="40"/>
  <c r="O243" i="40"/>
  <c r="P243" i="40"/>
  <c r="N244" i="40"/>
  <c r="O244" i="40"/>
  <c r="P244" i="40"/>
  <c r="N245" i="40"/>
  <c r="O245" i="40"/>
  <c r="P245" i="40"/>
  <c r="N246" i="40"/>
  <c r="O246" i="40"/>
  <c r="P246" i="40"/>
  <c r="N247" i="40"/>
  <c r="O247" i="40"/>
  <c r="P247" i="40"/>
  <c r="P237" i="40"/>
  <c r="N235" i="40"/>
  <c r="N234" i="40"/>
  <c r="P229" i="40"/>
  <c r="N227" i="40"/>
  <c r="N226" i="40"/>
  <c r="N225" i="40"/>
  <c r="N219" i="40"/>
  <c r="N218" i="40"/>
  <c r="N211" i="40"/>
  <c r="N210" i="40"/>
  <c r="N209" i="40"/>
  <c r="V197" i="40"/>
  <c r="N196" i="40"/>
  <c r="N193" i="40"/>
  <c r="N191" i="40"/>
  <c r="N188" i="40"/>
  <c r="N185" i="40"/>
  <c r="W184" i="40"/>
  <c r="N183" i="40"/>
  <c r="N180" i="40"/>
  <c r="N179" i="40"/>
  <c r="N177" i="40"/>
  <c r="N173" i="40"/>
  <c r="N169" i="40"/>
  <c r="V167" i="40"/>
  <c r="N165" i="40"/>
  <c r="N164" i="40"/>
  <c r="N161" i="40"/>
  <c r="N157" i="40"/>
  <c r="N153" i="40"/>
  <c r="N149" i="40"/>
  <c r="N147" i="40"/>
  <c r="N145" i="40"/>
  <c r="V143" i="40"/>
  <c r="N141" i="40"/>
  <c r="N140" i="40"/>
  <c r="N139" i="40"/>
  <c r="N137" i="40"/>
  <c r="V135" i="40"/>
  <c r="N131" i="40"/>
  <c r="N129" i="40"/>
  <c r="N125" i="40"/>
  <c r="N123" i="40"/>
  <c r="N121" i="40"/>
  <c r="W120" i="40"/>
  <c r="V119" i="40"/>
  <c r="N115" i="40"/>
  <c r="N113" i="40"/>
  <c r="N107" i="40"/>
  <c r="N105" i="40"/>
  <c r="N104" i="40"/>
  <c r="N103" i="40"/>
  <c r="X101" i="40"/>
  <c r="N101" i="40"/>
  <c r="N100" i="40"/>
  <c r="N97" i="40"/>
  <c r="N95" i="40"/>
  <c r="X93" i="40"/>
  <c r="N93" i="40"/>
  <c r="N92" i="40"/>
  <c r="N89" i="40"/>
  <c r="N87" i="40"/>
  <c r="X85" i="40"/>
  <c r="N84" i="40"/>
  <c r="N83" i="40"/>
  <c r="X77" i="40"/>
  <c r="N77" i="40"/>
  <c r="N76" i="40"/>
  <c r="V75" i="40"/>
  <c r="N73" i="40"/>
  <c r="N72" i="40"/>
  <c r="N71" i="40"/>
  <c r="X69" i="40"/>
  <c r="N69" i="40"/>
  <c r="N68" i="40"/>
  <c r="V65" i="40"/>
  <c r="N63" i="40"/>
  <c r="N61" i="40"/>
  <c r="N60" i="40"/>
  <c r="N59" i="40"/>
  <c r="N55" i="40"/>
  <c r="N54" i="40"/>
  <c r="N53" i="40"/>
  <c r="N52" i="40"/>
  <c r="N51" i="40"/>
  <c r="N47" i="40"/>
  <c r="X45" i="40"/>
  <c r="N45" i="40"/>
  <c r="N44" i="40"/>
  <c r="N39" i="40"/>
  <c r="N38" i="40"/>
  <c r="N37" i="40"/>
  <c r="N36" i="40"/>
  <c r="N35" i="40"/>
  <c r="N33" i="40"/>
  <c r="N32" i="40"/>
  <c r="N31" i="40"/>
  <c r="N30" i="40"/>
  <c r="X29" i="40"/>
  <c r="N29" i="40"/>
  <c r="N28" i="40"/>
  <c r="V27" i="40"/>
  <c r="N25" i="40"/>
  <c r="N22" i="40"/>
  <c r="P21" i="40"/>
  <c r="N17" i="40"/>
  <c r="V14" i="40"/>
  <c r="N13" i="40"/>
  <c r="N11" i="40"/>
  <c r="N7" i="40"/>
  <c r="A228" i="23"/>
  <c r="C228" i="23"/>
  <c r="D228" i="23"/>
  <c r="A201" i="23"/>
  <c r="C201" i="23"/>
  <c r="D201" i="23"/>
  <c r="A153" i="23"/>
  <c r="B153" i="23"/>
  <c r="C153" i="23"/>
  <c r="D153" i="23"/>
  <c r="A75" i="23"/>
  <c r="B75" i="23"/>
  <c r="C75" i="23"/>
  <c r="D75" i="23"/>
  <c r="A23" i="23"/>
  <c r="B23" i="23"/>
  <c r="C23" i="23"/>
  <c r="D23" i="23"/>
  <c r="V231" i="34"/>
  <c r="W231" i="34" s="1"/>
  <c r="S231" i="34"/>
  <c r="T231" i="34" s="1"/>
  <c r="U231" i="34" s="1"/>
  <c r="V204" i="34"/>
  <c r="W204" i="34" s="1"/>
  <c r="S204" i="34"/>
  <c r="T204" i="34" s="1"/>
  <c r="U204" i="34" s="1"/>
  <c r="V156" i="34"/>
  <c r="W156" i="34" s="1"/>
  <c r="S156" i="34"/>
  <c r="T156" i="34" s="1"/>
  <c r="U156" i="34" s="1"/>
  <c r="V77" i="34"/>
  <c r="S77" i="34"/>
  <c r="T77" i="34" s="1"/>
  <c r="U77" i="34" s="1"/>
  <c r="V24" i="34"/>
  <c r="G23" i="23" s="1"/>
  <c r="S24" i="34"/>
  <c r="T24" i="34" s="1"/>
  <c r="U24" i="34" s="1"/>
  <c r="A227" i="23"/>
  <c r="C227" i="23"/>
  <c r="D227" i="23"/>
  <c r="A200" i="23"/>
  <c r="C200" i="23"/>
  <c r="D200" i="23"/>
  <c r="A152" i="23"/>
  <c r="B152" i="23"/>
  <c r="C152" i="23"/>
  <c r="D152" i="23"/>
  <c r="A113" i="23"/>
  <c r="B113" i="23"/>
  <c r="C113" i="23"/>
  <c r="D113" i="23"/>
  <c r="A73" i="23"/>
  <c r="B73" i="23"/>
  <c r="C73" i="23"/>
  <c r="D73" i="23"/>
  <c r="A24" i="23"/>
  <c r="B24" i="23"/>
  <c r="C24" i="23"/>
  <c r="D24" i="23"/>
  <c r="V230" i="34"/>
  <c r="W230" i="34" s="1"/>
  <c r="S230" i="34"/>
  <c r="T230" i="34" s="1"/>
  <c r="U230" i="34" s="1"/>
  <c r="V203" i="34"/>
  <c r="G200" i="23" s="1"/>
  <c r="S203" i="34"/>
  <c r="T203" i="34" s="1"/>
  <c r="U203" i="34" s="1"/>
  <c r="V155" i="34"/>
  <c r="S155" i="34"/>
  <c r="T155" i="34" s="1"/>
  <c r="U155" i="34" s="1"/>
  <c r="V116" i="34"/>
  <c r="W116" i="34" s="1"/>
  <c r="S116" i="34"/>
  <c r="T116" i="34" s="1"/>
  <c r="U116" i="34" s="1"/>
  <c r="V75" i="34"/>
  <c r="W75" i="34" s="1"/>
  <c r="S75" i="34"/>
  <c r="T75" i="34" s="1"/>
  <c r="U75" i="34" s="1"/>
  <c r="V25" i="34"/>
  <c r="S25" i="34"/>
  <c r="T25" i="34" s="1"/>
  <c r="U25" i="34" s="1"/>
  <c r="V112" i="34"/>
  <c r="W112" i="34" s="1"/>
  <c r="S112" i="34"/>
  <c r="T112" i="34" s="1"/>
  <c r="U112" i="34" s="1"/>
  <c r="V70" i="34"/>
  <c r="W70" i="34" s="1"/>
  <c r="S70" i="34"/>
  <c r="T70" i="34" s="1"/>
  <c r="U70" i="34" s="1"/>
  <c r="V19" i="34"/>
  <c r="W19" i="34" s="1"/>
  <c r="S19" i="34"/>
  <c r="T19" i="34" s="1"/>
  <c r="U19" i="34" s="1"/>
  <c r="A199" i="23"/>
  <c r="C199" i="23"/>
  <c r="D199" i="23"/>
  <c r="A226" i="23"/>
  <c r="C226" i="23"/>
  <c r="D226" i="23"/>
  <c r="A151" i="23"/>
  <c r="B151" i="23"/>
  <c r="C151" i="23"/>
  <c r="D151" i="23"/>
  <c r="A109" i="23"/>
  <c r="B109" i="23"/>
  <c r="C109" i="23"/>
  <c r="D109" i="23"/>
  <c r="A68" i="23"/>
  <c r="B68" i="23"/>
  <c r="C68" i="23"/>
  <c r="D68" i="23"/>
  <c r="A18" i="23"/>
  <c r="C18" i="23"/>
  <c r="D18" i="23"/>
  <c r="V229" i="34"/>
  <c r="G226" i="23" s="1"/>
  <c r="S229" i="34"/>
  <c r="T229" i="34" s="1"/>
  <c r="U229" i="34" s="1"/>
  <c r="V202" i="34"/>
  <c r="W202" i="34" s="1"/>
  <c r="S202" i="34"/>
  <c r="T202" i="34" s="1"/>
  <c r="U202" i="34" s="1"/>
  <c r="V154" i="34"/>
  <c r="S154" i="34"/>
  <c r="T154" i="34" s="1"/>
  <c r="U154" i="34" s="1"/>
  <c r="V111" i="34"/>
  <c r="G109" i="23" s="1"/>
  <c r="S111" i="34"/>
  <c r="T111" i="34" s="1"/>
  <c r="U111" i="34" s="1"/>
  <c r="V69" i="34"/>
  <c r="G68" i="23" s="1"/>
  <c r="S69" i="34"/>
  <c r="T69" i="34" s="1"/>
  <c r="U69" i="34" s="1"/>
  <c r="V18" i="34"/>
  <c r="S18" i="34"/>
  <c r="T18" i="34" s="1"/>
  <c r="U18" i="34" s="1"/>
  <c r="E225" i="23"/>
  <c r="E146" i="23"/>
  <c r="E59" i="23"/>
  <c r="E12" i="23"/>
  <c r="P176" i="40"/>
  <c r="O177" i="40"/>
  <c r="P177" i="40"/>
  <c r="N178" i="40"/>
  <c r="O178" i="40"/>
  <c r="P178" i="40"/>
  <c r="O179" i="40"/>
  <c r="P179" i="40"/>
  <c r="O180" i="40"/>
  <c r="P180" i="40"/>
  <c r="N181" i="40"/>
  <c r="O181" i="40"/>
  <c r="N182" i="40"/>
  <c r="O182" i="40"/>
  <c r="P182" i="40"/>
  <c r="O183" i="40"/>
  <c r="P183" i="40"/>
  <c r="P184" i="40"/>
  <c r="O185" i="40"/>
  <c r="P185" i="40"/>
  <c r="N186" i="40"/>
  <c r="O186" i="40"/>
  <c r="P186" i="40"/>
  <c r="O187" i="40"/>
  <c r="P187" i="40"/>
  <c r="O188" i="40"/>
  <c r="P188" i="40"/>
  <c r="N189" i="40"/>
  <c r="O189" i="40"/>
  <c r="N190" i="40"/>
  <c r="O190" i="40"/>
  <c r="P190" i="40"/>
  <c r="O191" i="40"/>
  <c r="P191" i="40"/>
  <c r="P192" i="40"/>
  <c r="O193" i="40"/>
  <c r="P193" i="40"/>
  <c r="N194" i="40"/>
  <c r="O194" i="40"/>
  <c r="P194" i="40"/>
  <c r="O195" i="40"/>
  <c r="P195" i="40"/>
  <c r="O196" i="40"/>
  <c r="P196" i="40"/>
  <c r="N197" i="40"/>
  <c r="O197" i="40"/>
  <c r="N198" i="40"/>
  <c r="O198" i="40"/>
  <c r="P198" i="40"/>
  <c r="O199" i="40"/>
  <c r="P199" i="40"/>
  <c r="P200" i="40"/>
  <c r="O201" i="40"/>
  <c r="P201" i="40"/>
  <c r="N202" i="40"/>
  <c r="O202" i="40"/>
  <c r="P202" i="40"/>
  <c r="O203" i="40"/>
  <c r="P203" i="40"/>
  <c r="N204" i="40"/>
  <c r="O204" i="40"/>
  <c r="P204" i="40"/>
  <c r="N205" i="40"/>
  <c r="O205" i="40"/>
  <c r="N206" i="40"/>
  <c r="O206" i="40"/>
  <c r="P206" i="40"/>
  <c r="N207" i="40"/>
  <c r="O207" i="40"/>
  <c r="P207" i="40"/>
  <c r="P208" i="40"/>
  <c r="O209" i="40"/>
  <c r="P209" i="40"/>
  <c r="O210" i="40"/>
  <c r="P210" i="40"/>
  <c r="O211" i="40"/>
  <c r="P211" i="40"/>
  <c r="N212" i="40"/>
  <c r="O212" i="40"/>
  <c r="P212" i="40"/>
  <c r="N213" i="40"/>
  <c r="O213" i="40"/>
  <c r="N214" i="40"/>
  <c r="O214" i="40"/>
  <c r="P214" i="40"/>
  <c r="O215" i="40"/>
  <c r="P215" i="40"/>
  <c r="P216" i="40"/>
  <c r="N217" i="40"/>
  <c r="O217" i="40"/>
  <c r="P217" i="40"/>
  <c r="O218" i="40"/>
  <c r="P218" i="40"/>
  <c r="O219" i="40"/>
  <c r="P219" i="40"/>
  <c r="N220" i="40"/>
  <c r="O220" i="40"/>
  <c r="P220" i="40"/>
  <c r="N221" i="40"/>
  <c r="O221" i="40"/>
  <c r="N222" i="40"/>
  <c r="O222" i="40"/>
  <c r="P222" i="40"/>
  <c r="N223" i="40"/>
  <c r="O223" i="40"/>
  <c r="P223" i="40"/>
  <c r="P224" i="40"/>
  <c r="O225" i="40"/>
  <c r="P225" i="40"/>
  <c r="O226" i="40"/>
  <c r="P226" i="40"/>
  <c r="O227" i="40"/>
  <c r="P227" i="40"/>
  <c r="N228" i="40"/>
  <c r="O228" i="40"/>
  <c r="P228" i="40"/>
  <c r="N229" i="40"/>
  <c r="O229" i="40"/>
  <c r="N230" i="40"/>
  <c r="O230" i="40"/>
  <c r="P230" i="40"/>
  <c r="N231" i="40"/>
  <c r="O231" i="40"/>
  <c r="P231" i="40"/>
  <c r="P232" i="40"/>
  <c r="N233" i="40"/>
  <c r="O233" i="40"/>
  <c r="P233" i="40"/>
  <c r="O234" i="40"/>
  <c r="P234" i="40"/>
  <c r="O235" i="40"/>
  <c r="P235" i="40"/>
  <c r="N236" i="40"/>
  <c r="O236" i="40"/>
  <c r="P236" i="40"/>
  <c r="N237" i="40"/>
  <c r="O237" i="40"/>
  <c r="N238" i="40"/>
  <c r="O238" i="40"/>
  <c r="P238" i="40"/>
  <c r="O105" i="40"/>
  <c r="P105" i="40"/>
  <c r="N106" i="40"/>
  <c r="O106" i="40"/>
  <c r="P106" i="40"/>
  <c r="O107" i="40"/>
  <c r="P107" i="40"/>
  <c r="O108" i="40"/>
  <c r="P108" i="40"/>
  <c r="O109" i="40"/>
  <c r="N110" i="40"/>
  <c r="O110" i="40"/>
  <c r="P110" i="40"/>
  <c r="N111" i="40"/>
  <c r="O111" i="40"/>
  <c r="P111" i="40"/>
  <c r="P112" i="40"/>
  <c r="O113" i="40"/>
  <c r="P113" i="40"/>
  <c r="N114" i="40"/>
  <c r="O114" i="40"/>
  <c r="P114" i="40"/>
  <c r="O115" i="40"/>
  <c r="P115" i="40"/>
  <c r="O116" i="40"/>
  <c r="P116" i="40"/>
  <c r="O117" i="40"/>
  <c r="N118" i="40"/>
  <c r="O118" i="40"/>
  <c r="P118" i="40"/>
  <c r="N119" i="40"/>
  <c r="O119" i="40"/>
  <c r="P119" i="40"/>
  <c r="P120" i="40"/>
  <c r="O121" i="40"/>
  <c r="P121" i="40"/>
  <c r="N122" i="40"/>
  <c r="O122" i="40"/>
  <c r="P122" i="40"/>
  <c r="O123" i="40"/>
  <c r="P123" i="40"/>
  <c r="O124" i="40"/>
  <c r="P124" i="40"/>
  <c r="O125" i="40"/>
  <c r="N126" i="40"/>
  <c r="O126" i="40"/>
  <c r="P126" i="40"/>
  <c r="N127" i="40"/>
  <c r="O127" i="40"/>
  <c r="P127" i="40"/>
  <c r="P128" i="40"/>
  <c r="O129" i="40"/>
  <c r="P129" i="40"/>
  <c r="N130" i="40"/>
  <c r="O130" i="40"/>
  <c r="P130" i="40"/>
  <c r="O131" i="40"/>
  <c r="P131" i="40"/>
  <c r="O132" i="40"/>
  <c r="P132" i="40"/>
  <c r="O133" i="40"/>
  <c r="N134" i="40"/>
  <c r="O134" i="40"/>
  <c r="P134" i="40"/>
  <c r="N135" i="40"/>
  <c r="O135" i="40"/>
  <c r="P135" i="40"/>
  <c r="P136" i="40"/>
  <c r="O137" i="40"/>
  <c r="P137" i="40"/>
  <c r="N138" i="40"/>
  <c r="O138" i="40"/>
  <c r="P138" i="40"/>
  <c r="O139" i="40"/>
  <c r="P139" i="40"/>
  <c r="O140" i="40"/>
  <c r="P140" i="40"/>
  <c r="O141" i="40"/>
  <c r="N142" i="40"/>
  <c r="O142" i="40"/>
  <c r="P142" i="40"/>
  <c r="N143" i="40"/>
  <c r="O143" i="40"/>
  <c r="P143" i="40"/>
  <c r="P144" i="40"/>
  <c r="O145" i="40"/>
  <c r="P145" i="40"/>
  <c r="N146" i="40"/>
  <c r="O146" i="40"/>
  <c r="P146" i="40"/>
  <c r="O147" i="40"/>
  <c r="P147" i="40"/>
  <c r="O148" i="40"/>
  <c r="P148" i="40"/>
  <c r="O149" i="40"/>
  <c r="N150" i="40"/>
  <c r="O150" i="40"/>
  <c r="P150" i="40"/>
  <c r="N151" i="40"/>
  <c r="O151" i="40"/>
  <c r="P151" i="40"/>
  <c r="P152" i="40"/>
  <c r="O153" i="40"/>
  <c r="P153" i="40"/>
  <c r="N154" i="40"/>
  <c r="O154" i="40"/>
  <c r="P154" i="40"/>
  <c r="O155" i="40"/>
  <c r="P155" i="40"/>
  <c r="O156" i="40"/>
  <c r="P156" i="40"/>
  <c r="O157" i="40"/>
  <c r="N158" i="40"/>
  <c r="O158" i="40"/>
  <c r="P158" i="40"/>
  <c r="N159" i="40"/>
  <c r="O159" i="40"/>
  <c r="P159" i="40"/>
  <c r="P160" i="40"/>
  <c r="O161" i="40"/>
  <c r="P161" i="40"/>
  <c r="N162" i="40"/>
  <c r="O162" i="40"/>
  <c r="P162" i="40"/>
  <c r="O163" i="40"/>
  <c r="P163" i="40"/>
  <c r="O164" i="40"/>
  <c r="P164" i="40"/>
  <c r="O165" i="40"/>
  <c r="N166" i="40"/>
  <c r="O166" i="40"/>
  <c r="P166" i="40"/>
  <c r="O167" i="40"/>
  <c r="P167" i="40"/>
  <c r="P168" i="40"/>
  <c r="O169" i="40"/>
  <c r="P169" i="40"/>
  <c r="N170" i="40"/>
  <c r="O170" i="40"/>
  <c r="P170" i="40"/>
  <c r="O171" i="40"/>
  <c r="P171" i="40"/>
  <c r="O172" i="40"/>
  <c r="P172" i="40"/>
  <c r="O173" i="40"/>
  <c r="N174" i="40"/>
  <c r="O174" i="40"/>
  <c r="P174" i="40"/>
  <c r="N175" i="40"/>
  <c r="O175" i="40"/>
  <c r="P175" i="40"/>
  <c r="O68" i="40"/>
  <c r="P68" i="40"/>
  <c r="O69" i="40"/>
  <c r="N70" i="40"/>
  <c r="O70" i="40"/>
  <c r="P70" i="40"/>
  <c r="O71" i="40"/>
  <c r="P71" i="40"/>
  <c r="O72" i="40"/>
  <c r="P72" i="40"/>
  <c r="O73" i="40"/>
  <c r="P73" i="40"/>
  <c r="N74" i="40"/>
  <c r="O74" i="40"/>
  <c r="P74" i="40"/>
  <c r="N75" i="40"/>
  <c r="O75" i="40"/>
  <c r="P75" i="40"/>
  <c r="O76" i="40"/>
  <c r="P76" i="40"/>
  <c r="O77" i="40"/>
  <c r="P77" i="40"/>
  <c r="N78" i="40"/>
  <c r="O78" i="40"/>
  <c r="P78" i="40"/>
  <c r="O79" i="40"/>
  <c r="P79" i="40"/>
  <c r="O80" i="40"/>
  <c r="P80" i="40"/>
  <c r="O81" i="40"/>
  <c r="P81" i="40"/>
  <c r="N82" i="40"/>
  <c r="O82" i="40"/>
  <c r="P82" i="40"/>
  <c r="O83" i="40"/>
  <c r="P83" i="40"/>
  <c r="O84" i="40"/>
  <c r="P84" i="40"/>
  <c r="O85" i="40"/>
  <c r="P85" i="40"/>
  <c r="N86" i="40"/>
  <c r="O86" i="40"/>
  <c r="P86" i="40"/>
  <c r="O87" i="40"/>
  <c r="P87" i="40"/>
  <c r="O88" i="40"/>
  <c r="P88" i="40"/>
  <c r="O89" i="40"/>
  <c r="P89" i="40"/>
  <c r="N90" i="40"/>
  <c r="O90" i="40"/>
  <c r="P90" i="40"/>
  <c r="N91" i="40"/>
  <c r="O91" i="40"/>
  <c r="P91" i="40"/>
  <c r="O92" i="40"/>
  <c r="P92" i="40"/>
  <c r="O93" i="40"/>
  <c r="P93" i="40"/>
  <c r="N94" i="40"/>
  <c r="O94" i="40"/>
  <c r="P94" i="40"/>
  <c r="O95" i="40"/>
  <c r="P95" i="40"/>
  <c r="O96" i="40"/>
  <c r="P96" i="40"/>
  <c r="O97" i="40"/>
  <c r="P97" i="40"/>
  <c r="N98" i="40"/>
  <c r="O98" i="40"/>
  <c r="P98" i="40"/>
  <c r="N99" i="40"/>
  <c r="O99" i="40"/>
  <c r="P99" i="40"/>
  <c r="O100" i="40"/>
  <c r="P100" i="40"/>
  <c r="O101" i="40"/>
  <c r="P101" i="40"/>
  <c r="N102" i="40"/>
  <c r="O102" i="40"/>
  <c r="P102" i="40"/>
  <c r="O103" i="40"/>
  <c r="P103" i="40"/>
  <c r="O104" i="40"/>
  <c r="P104" i="40"/>
  <c r="A12" i="23"/>
  <c r="D12" i="23"/>
  <c r="A59" i="23"/>
  <c r="B59" i="23"/>
  <c r="C59" i="23"/>
  <c r="D59" i="23"/>
  <c r="A104" i="23"/>
  <c r="B104" i="23"/>
  <c r="C104" i="23"/>
  <c r="D104" i="23"/>
  <c r="A146" i="23"/>
  <c r="B146" i="23"/>
  <c r="C146" i="23"/>
  <c r="D146" i="23"/>
  <c r="A198" i="23"/>
  <c r="C198" i="23"/>
  <c r="D198" i="23"/>
  <c r="A225" i="23"/>
  <c r="C225" i="23"/>
  <c r="D225" i="23"/>
  <c r="V228" i="34"/>
  <c r="W228" i="34" s="1"/>
  <c r="S228" i="34"/>
  <c r="T228" i="34" s="1"/>
  <c r="U228" i="34" s="1"/>
  <c r="V201" i="34"/>
  <c r="W201" i="34" s="1"/>
  <c r="S201" i="34"/>
  <c r="T201" i="34" s="1"/>
  <c r="U201" i="34" s="1"/>
  <c r="V149" i="34"/>
  <c r="W149" i="34" s="1"/>
  <c r="S149" i="34"/>
  <c r="T149" i="34" s="1"/>
  <c r="U149" i="34" s="1"/>
  <c r="V106" i="34"/>
  <c r="G104" i="23" s="1"/>
  <c r="S106" i="34"/>
  <c r="T106" i="34" s="1"/>
  <c r="U106" i="34" s="1"/>
  <c r="V60" i="34"/>
  <c r="G59" i="23" s="1"/>
  <c r="S60" i="34"/>
  <c r="T60" i="34" s="1"/>
  <c r="U60" i="34" s="1"/>
  <c r="V12" i="34"/>
  <c r="G12" i="23" s="1"/>
  <c r="S12" i="34"/>
  <c r="T12" i="34" s="1"/>
  <c r="U12" i="34" s="1"/>
  <c r="A93" i="23"/>
  <c r="A82" i="23"/>
  <c r="A17" i="23"/>
  <c r="E8" i="23"/>
  <c r="N65" i="40"/>
  <c r="P63" i="40"/>
  <c r="P57" i="40"/>
  <c r="N57" i="40"/>
  <c r="P55" i="40"/>
  <c r="P49" i="40"/>
  <c r="N49" i="40"/>
  <c r="P47" i="40"/>
  <c r="N26" i="40"/>
  <c r="O47" i="40"/>
  <c r="P48" i="40"/>
  <c r="P50" i="40"/>
  <c r="O51" i="40"/>
  <c r="P51" i="40"/>
  <c r="P52" i="40"/>
  <c r="O53" i="40"/>
  <c r="O54" i="40"/>
  <c r="P54" i="40"/>
  <c r="O55" i="40"/>
  <c r="P56" i="40"/>
  <c r="O57" i="40"/>
  <c r="P58" i="40"/>
  <c r="O59" i="40"/>
  <c r="P59" i="40"/>
  <c r="O60" i="40"/>
  <c r="P60" i="40"/>
  <c r="O61" i="40"/>
  <c r="N62" i="40"/>
  <c r="O62" i="40"/>
  <c r="P62" i="40"/>
  <c r="O63" i="40"/>
  <c r="P64" i="40"/>
  <c r="O65" i="40"/>
  <c r="P65" i="40"/>
  <c r="P66" i="40"/>
  <c r="O67" i="40"/>
  <c r="P67" i="40"/>
  <c r="N21" i="40"/>
  <c r="O21" i="40"/>
  <c r="O22" i="40"/>
  <c r="P22" i="40"/>
  <c r="O23" i="40"/>
  <c r="P23" i="40"/>
  <c r="P24" i="40"/>
  <c r="O25" i="40"/>
  <c r="P25" i="40"/>
  <c r="O26" i="40"/>
  <c r="P26" i="40"/>
  <c r="N27" i="40"/>
  <c r="O27" i="40"/>
  <c r="P27" i="40"/>
  <c r="O28" i="40"/>
  <c r="P28" i="40"/>
  <c r="O29" i="40"/>
  <c r="P29" i="40"/>
  <c r="O30" i="40"/>
  <c r="P30" i="40"/>
  <c r="O31" i="40"/>
  <c r="P31" i="40"/>
  <c r="O32" i="40"/>
  <c r="P32" i="40"/>
  <c r="O33" i="40"/>
  <c r="P33" i="40"/>
  <c r="N34" i="40"/>
  <c r="O34" i="40"/>
  <c r="P34" i="40"/>
  <c r="O35" i="40"/>
  <c r="P35" i="40"/>
  <c r="O36" i="40"/>
  <c r="P36" i="40"/>
  <c r="O37" i="40"/>
  <c r="P37" i="40"/>
  <c r="O38" i="40"/>
  <c r="P38" i="40"/>
  <c r="O39" i="40"/>
  <c r="P39" i="40"/>
  <c r="O40" i="40"/>
  <c r="P40" i="40"/>
  <c r="N41" i="40"/>
  <c r="O41" i="40"/>
  <c r="P41" i="40"/>
  <c r="N42" i="40"/>
  <c r="O42" i="40"/>
  <c r="P42" i="40"/>
  <c r="N43" i="40"/>
  <c r="O43" i="40"/>
  <c r="P43" i="40"/>
  <c r="O44" i="40"/>
  <c r="P44" i="40"/>
  <c r="O45" i="40"/>
  <c r="P45" i="40"/>
  <c r="O46" i="40"/>
  <c r="P46" i="40"/>
  <c r="A8" i="23"/>
  <c r="B8" i="23"/>
  <c r="C8" i="23"/>
  <c r="D8" i="23"/>
  <c r="A55" i="23"/>
  <c r="B55" i="23"/>
  <c r="C55" i="23"/>
  <c r="D55" i="23"/>
  <c r="A100" i="23"/>
  <c r="B100" i="23"/>
  <c r="C100" i="23"/>
  <c r="D100" i="23"/>
  <c r="A145" i="23"/>
  <c r="B145" i="23"/>
  <c r="C145" i="23"/>
  <c r="D145" i="23"/>
  <c r="A197" i="23"/>
  <c r="C197" i="23"/>
  <c r="D197" i="23"/>
  <c r="A224" i="23"/>
  <c r="C224" i="23"/>
  <c r="D224" i="23"/>
  <c r="V227" i="34"/>
  <c r="G224" i="23" s="1"/>
  <c r="S227" i="34"/>
  <c r="T227" i="34" s="1"/>
  <c r="U227" i="34" s="1"/>
  <c r="V200" i="34"/>
  <c r="W200" i="34" s="1"/>
  <c r="S200" i="34"/>
  <c r="T200" i="34" s="1"/>
  <c r="U200" i="34" s="1"/>
  <c r="V148" i="34"/>
  <c r="G145" i="23" s="1"/>
  <c r="S148" i="34"/>
  <c r="T148" i="34" s="1"/>
  <c r="U148" i="34" s="1"/>
  <c r="V102" i="34"/>
  <c r="G100" i="23" s="1"/>
  <c r="S102" i="34"/>
  <c r="T102" i="34" s="1"/>
  <c r="U102" i="34" s="1"/>
  <c r="V56" i="34"/>
  <c r="G55" i="23" s="1"/>
  <c r="S56" i="34"/>
  <c r="T56" i="34" s="1"/>
  <c r="U56" i="34" s="1"/>
  <c r="V8" i="34"/>
  <c r="S8" i="34"/>
  <c r="T8" i="34" s="1"/>
  <c r="U8" i="34" s="1"/>
  <c r="E222" i="23"/>
  <c r="E195" i="23"/>
  <c r="E89" i="23"/>
  <c r="E40" i="23"/>
  <c r="B50" i="23"/>
  <c r="C50" i="23"/>
  <c r="D50" i="23"/>
  <c r="A50" i="23"/>
  <c r="B96" i="23"/>
  <c r="C96" i="23"/>
  <c r="D96" i="23"/>
  <c r="A96" i="23"/>
  <c r="B142" i="23"/>
  <c r="C142" i="23"/>
  <c r="D142" i="23"/>
  <c r="A142" i="23"/>
  <c r="A137" i="23"/>
  <c r="C195" i="23"/>
  <c r="D195" i="23"/>
  <c r="C196" i="23"/>
  <c r="D196" i="23"/>
  <c r="A195" i="23"/>
  <c r="A196" i="23"/>
  <c r="C222" i="23"/>
  <c r="D222" i="23"/>
  <c r="C223" i="23"/>
  <c r="D223" i="23"/>
  <c r="A222" i="23"/>
  <c r="A223" i="23"/>
  <c r="V226" i="34"/>
  <c r="W226" i="34" s="1"/>
  <c r="S226" i="34"/>
  <c r="T226" i="34" s="1"/>
  <c r="U226" i="34" s="1"/>
  <c r="V199" i="34"/>
  <c r="S199" i="34"/>
  <c r="T199" i="34" s="1"/>
  <c r="U199" i="34" s="1"/>
  <c r="V145" i="34"/>
  <c r="W145" i="34" s="1"/>
  <c r="S145" i="34"/>
  <c r="T145" i="34" s="1"/>
  <c r="U145" i="34" s="1"/>
  <c r="V98" i="34"/>
  <c r="G96" i="23" s="1"/>
  <c r="S98" i="34"/>
  <c r="T98" i="34" s="1"/>
  <c r="U98" i="34" s="1"/>
  <c r="V51" i="34"/>
  <c r="G50" i="23" s="1"/>
  <c r="S51" i="34"/>
  <c r="T51" i="34" s="1"/>
  <c r="U51" i="34" s="1"/>
  <c r="B137" i="23"/>
  <c r="C137" i="23"/>
  <c r="D137" i="23"/>
  <c r="A89" i="23"/>
  <c r="B89" i="23"/>
  <c r="C89" i="23"/>
  <c r="D89" i="23"/>
  <c r="A40" i="23"/>
  <c r="B40" i="23"/>
  <c r="C40" i="23"/>
  <c r="D40" i="23"/>
  <c r="V225" i="34"/>
  <c r="W225" i="34" s="1"/>
  <c r="S225" i="34"/>
  <c r="T225" i="34" s="1"/>
  <c r="U225" i="34" s="1"/>
  <c r="V198" i="34"/>
  <c r="G195" i="23" s="1"/>
  <c r="S198" i="34"/>
  <c r="T198" i="34" s="1"/>
  <c r="U198" i="34" s="1"/>
  <c r="V140" i="34"/>
  <c r="S140" i="34"/>
  <c r="T140" i="34" s="1"/>
  <c r="U140" i="34" s="1"/>
  <c r="V91" i="34"/>
  <c r="G89" i="23" s="1"/>
  <c r="S91" i="34"/>
  <c r="T91" i="34" s="1"/>
  <c r="U91" i="34" s="1"/>
  <c r="V41" i="34"/>
  <c r="G40" i="23" s="1"/>
  <c r="S41" i="34"/>
  <c r="T41" i="34" s="1"/>
  <c r="U41" i="34" s="1"/>
  <c r="A81" i="23"/>
  <c r="B81" i="23"/>
  <c r="C81" i="23"/>
  <c r="D81" i="23"/>
  <c r="A32" i="23"/>
  <c r="B32" i="23"/>
  <c r="C32" i="23"/>
  <c r="D32" i="23"/>
  <c r="V83" i="34"/>
  <c r="G81" i="23" s="1"/>
  <c r="S83" i="34"/>
  <c r="T83" i="34" s="1"/>
  <c r="U83" i="34" s="1"/>
  <c r="V33" i="34"/>
  <c r="W33" i="34" s="1"/>
  <c r="S33" i="34"/>
  <c r="T33" i="34" s="1"/>
  <c r="U33" i="34" s="1"/>
  <c r="A133" i="23"/>
  <c r="B133" i="23"/>
  <c r="C133" i="23"/>
  <c r="D133" i="23"/>
  <c r="A194" i="23"/>
  <c r="C194" i="23"/>
  <c r="D194" i="23"/>
  <c r="A221" i="23"/>
  <c r="C221" i="23"/>
  <c r="D221" i="23"/>
  <c r="V224" i="34"/>
  <c r="W224" i="34" s="1"/>
  <c r="S224" i="34"/>
  <c r="T224" i="34" s="1"/>
  <c r="U224" i="34" s="1"/>
  <c r="V197" i="34"/>
  <c r="S197" i="34"/>
  <c r="T197" i="34" s="1"/>
  <c r="U197" i="34" s="1"/>
  <c r="V136" i="34"/>
  <c r="W136" i="34" s="1"/>
  <c r="S136" i="34"/>
  <c r="T136" i="34" s="1"/>
  <c r="U136" i="34" s="1"/>
  <c r="A25" i="23"/>
  <c r="B25" i="23"/>
  <c r="C25" i="23"/>
  <c r="D25" i="23"/>
  <c r="A76" i="23"/>
  <c r="B76" i="23"/>
  <c r="C76" i="23"/>
  <c r="D76" i="23"/>
  <c r="A132" i="23"/>
  <c r="B132" i="23"/>
  <c r="C132" i="23"/>
  <c r="D132" i="23"/>
  <c r="A193" i="23"/>
  <c r="C193" i="23"/>
  <c r="D193" i="23"/>
  <c r="A220" i="23"/>
  <c r="C220" i="23"/>
  <c r="D220" i="23"/>
  <c r="V223" i="34"/>
  <c r="G220" i="23" s="1"/>
  <c r="S223" i="34"/>
  <c r="T223" i="34" s="1"/>
  <c r="U223" i="34" s="1"/>
  <c r="V196" i="34"/>
  <c r="W196" i="34" s="1"/>
  <c r="S196" i="34"/>
  <c r="T196" i="34" s="1"/>
  <c r="U196" i="34" s="1"/>
  <c r="V135" i="34"/>
  <c r="W135" i="34" s="1"/>
  <c r="S135" i="34"/>
  <c r="T135" i="34" s="1"/>
  <c r="U135" i="34" s="1"/>
  <c r="V78" i="34"/>
  <c r="S78" i="34"/>
  <c r="T78" i="34" s="1"/>
  <c r="U78" i="34" s="1"/>
  <c r="V26" i="34"/>
  <c r="G25" i="23" s="1"/>
  <c r="S26" i="34"/>
  <c r="T26" i="34" s="1"/>
  <c r="U26" i="34" s="1"/>
  <c r="X220" i="40"/>
  <c r="X212" i="40"/>
  <c r="V183" i="40"/>
  <c r="X44" i="40"/>
  <c r="V34" i="40"/>
  <c r="P20" i="40"/>
  <c r="V19" i="40"/>
  <c r="O10" i="40"/>
  <c r="V10" i="40"/>
  <c r="X7" i="40"/>
  <c r="X4" i="40"/>
  <c r="V4" i="40"/>
  <c r="V2" i="40"/>
  <c r="B70" i="23"/>
  <c r="C70" i="23"/>
  <c r="D70" i="23"/>
  <c r="B71" i="23"/>
  <c r="C71" i="23"/>
  <c r="D71" i="23"/>
  <c r="A70" i="23"/>
  <c r="A71" i="23"/>
  <c r="B20" i="23"/>
  <c r="C20" i="23"/>
  <c r="D20" i="23"/>
  <c r="B21" i="23"/>
  <c r="C21" i="23"/>
  <c r="D21" i="23"/>
  <c r="A20" i="23"/>
  <c r="A21" i="23"/>
  <c r="A22" i="23"/>
  <c r="A219" i="23"/>
  <c r="C219" i="23"/>
  <c r="D219" i="23"/>
  <c r="A192" i="23"/>
  <c r="C192" i="23"/>
  <c r="D192" i="23"/>
  <c r="A130" i="23"/>
  <c r="B130" i="23"/>
  <c r="C130" i="23"/>
  <c r="D130" i="23"/>
  <c r="V222" i="34"/>
  <c r="W222" i="34" s="1"/>
  <c r="S222" i="34"/>
  <c r="T222" i="34" s="1"/>
  <c r="U222" i="34" s="1"/>
  <c r="V195" i="34"/>
  <c r="G192" i="23" s="1"/>
  <c r="S195" i="34"/>
  <c r="T195" i="34" s="1"/>
  <c r="U195" i="34" s="1"/>
  <c r="V133" i="34"/>
  <c r="W133" i="34" s="1"/>
  <c r="S133" i="34"/>
  <c r="T133" i="34" s="1"/>
  <c r="U133" i="34" s="1"/>
  <c r="V72" i="34"/>
  <c r="S72" i="34"/>
  <c r="T72" i="34" s="1"/>
  <c r="U72" i="34" s="1"/>
  <c r="V21" i="34"/>
  <c r="G20" i="23" s="1"/>
  <c r="S21" i="34"/>
  <c r="T21" i="34" s="1"/>
  <c r="U21" i="34" s="1"/>
  <c r="E218" i="23"/>
  <c r="E191" i="23"/>
  <c r="E124" i="23"/>
  <c r="E15" i="23"/>
  <c r="A124" i="23"/>
  <c r="B124" i="23"/>
  <c r="C124" i="23"/>
  <c r="D124" i="23"/>
  <c r="A218" i="23"/>
  <c r="C218" i="23"/>
  <c r="D218" i="23"/>
  <c r="A191" i="23"/>
  <c r="C191" i="23"/>
  <c r="D191" i="23"/>
  <c r="A62" i="23"/>
  <c r="B62" i="23"/>
  <c r="C62" i="23"/>
  <c r="D62" i="23"/>
  <c r="A15" i="23"/>
  <c r="B15" i="23"/>
  <c r="C15" i="23"/>
  <c r="D15" i="23"/>
  <c r="V221" i="34"/>
  <c r="G218" i="23" s="1"/>
  <c r="S221" i="34"/>
  <c r="T221" i="34" s="1"/>
  <c r="U221" i="34" s="1"/>
  <c r="V194" i="34"/>
  <c r="G191" i="23" s="1"/>
  <c r="S194" i="34"/>
  <c r="T194" i="34" s="1"/>
  <c r="U194" i="34" s="1"/>
  <c r="V127" i="34"/>
  <c r="W127" i="34" s="1"/>
  <c r="S127" i="34"/>
  <c r="T127" i="34" s="1"/>
  <c r="U127" i="34" s="1"/>
  <c r="V63" i="34"/>
  <c r="W63" i="34" s="1"/>
  <c r="S63" i="34"/>
  <c r="T63" i="34" s="1"/>
  <c r="U63" i="34" s="1"/>
  <c r="V15" i="34"/>
  <c r="W15" i="34" s="1"/>
  <c r="S15" i="34"/>
  <c r="T15" i="34" s="1"/>
  <c r="U15" i="34" s="1"/>
  <c r="X208" i="40"/>
  <c r="W209" i="40"/>
  <c r="X209" i="40"/>
  <c r="X210" i="40"/>
  <c r="W211" i="40"/>
  <c r="X211" i="40"/>
  <c r="W212" i="40"/>
  <c r="W213" i="40"/>
  <c r="V214" i="40"/>
  <c r="W214" i="40"/>
  <c r="X214" i="40"/>
  <c r="W215" i="40"/>
  <c r="X216" i="40"/>
  <c r="W217" i="40"/>
  <c r="X217" i="40"/>
  <c r="X218" i="40"/>
  <c r="W219" i="40"/>
  <c r="X219" i="40"/>
  <c r="W220" i="40"/>
  <c r="W221" i="40"/>
  <c r="A217" i="23"/>
  <c r="C217" i="23"/>
  <c r="D217" i="23"/>
  <c r="A190" i="23"/>
  <c r="C190" i="23"/>
  <c r="D190" i="23"/>
  <c r="A118" i="23"/>
  <c r="B118" i="23"/>
  <c r="C118" i="23"/>
  <c r="D118" i="23"/>
  <c r="A57" i="23"/>
  <c r="B57" i="23"/>
  <c r="C57" i="23"/>
  <c r="D57" i="23"/>
  <c r="A10" i="23"/>
  <c r="B10" i="23"/>
  <c r="C10" i="23"/>
  <c r="D10" i="23"/>
  <c r="A6" i="23"/>
  <c r="B6" i="23"/>
  <c r="C6" i="23"/>
  <c r="D6" i="23"/>
  <c r="A7" i="23"/>
  <c r="B7" i="23"/>
  <c r="C7" i="23"/>
  <c r="D7" i="23"/>
  <c r="A9" i="23"/>
  <c r="B9" i="23"/>
  <c r="C9" i="23"/>
  <c r="D9" i="23"/>
  <c r="A11" i="23"/>
  <c r="D11" i="23"/>
  <c r="A13" i="23"/>
  <c r="B13" i="23"/>
  <c r="C13" i="23"/>
  <c r="D13" i="23"/>
  <c r="A14" i="23"/>
  <c r="B14" i="23"/>
  <c r="C14" i="23"/>
  <c r="D14" i="23"/>
  <c r="A16" i="23"/>
  <c r="B16" i="23"/>
  <c r="C16" i="23"/>
  <c r="D16" i="23"/>
  <c r="C17" i="23"/>
  <c r="D17" i="23"/>
  <c r="A19" i="23"/>
  <c r="B19" i="23"/>
  <c r="C19" i="23"/>
  <c r="D19" i="23"/>
  <c r="B22" i="23"/>
  <c r="C22" i="23"/>
  <c r="D22" i="23"/>
  <c r="A26" i="23"/>
  <c r="B26" i="23"/>
  <c r="C26" i="23"/>
  <c r="D26" i="23"/>
  <c r="A28" i="23"/>
  <c r="B28" i="23"/>
  <c r="C28" i="23"/>
  <c r="D28" i="23"/>
  <c r="A29" i="23"/>
  <c r="B29" i="23"/>
  <c r="C29" i="23"/>
  <c r="D29" i="23"/>
  <c r="A31" i="23"/>
  <c r="B31" i="23"/>
  <c r="C31" i="23"/>
  <c r="D31" i="23"/>
  <c r="E31" i="23"/>
  <c r="A33" i="23"/>
  <c r="B33" i="23"/>
  <c r="C33" i="23"/>
  <c r="D33" i="23"/>
  <c r="A34" i="23"/>
  <c r="B34" i="23"/>
  <c r="C34" i="23"/>
  <c r="D34" i="23"/>
  <c r="A35" i="23"/>
  <c r="B35" i="23"/>
  <c r="C35" i="23"/>
  <c r="D35" i="23"/>
  <c r="A36" i="23"/>
  <c r="B36" i="23"/>
  <c r="C36" i="23"/>
  <c r="D36" i="23"/>
  <c r="A41" i="23"/>
  <c r="B41" i="23"/>
  <c r="C41" i="23"/>
  <c r="D41" i="23"/>
  <c r="A43" i="23"/>
  <c r="B43" i="23"/>
  <c r="C43" i="23"/>
  <c r="D43" i="23"/>
  <c r="A44" i="23"/>
  <c r="B44" i="23"/>
  <c r="C44" i="23"/>
  <c r="D44" i="23"/>
  <c r="A45" i="23"/>
  <c r="B45" i="23"/>
  <c r="C45" i="23"/>
  <c r="D45" i="23"/>
  <c r="A47" i="23"/>
  <c r="B47" i="23"/>
  <c r="C47" i="23"/>
  <c r="D47" i="23"/>
  <c r="A48" i="23"/>
  <c r="B48" i="23"/>
  <c r="C48" i="23"/>
  <c r="D48" i="23"/>
  <c r="A49" i="23"/>
  <c r="B49" i="23"/>
  <c r="C49" i="23"/>
  <c r="D49" i="23"/>
  <c r="A51" i="23"/>
  <c r="B51" i="23"/>
  <c r="C51" i="23"/>
  <c r="D51" i="23"/>
  <c r="A52" i="23"/>
  <c r="B52" i="23"/>
  <c r="C52" i="23"/>
  <c r="D52" i="23"/>
  <c r="A53" i="23"/>
  <c r="B53" i="23"/>
  <c r="C53" i="23"/>
  <c r="D53" i="23"/>
  <c r="E53" i="23"/>
  <c r="A54" i="23"/>
  <c r="B54" i="23"/>
  <c r="C54" i="23"/>
  <c r="D54" i="23"/>
  <c r="A56" i="23"/>
  <c r="B56" i="23"/>
  <c r="C56" i="23"/>
  <c r="D56" i="23"/>
  <c r="A58" i="23"/>
  <c r="B58" i="23"/>
  <c r="C58" i="23"/>
  <c r="D58" i="23"/>
  <c r="A60" i="23"/>
  <c r="B60" i="23"/>
  <c r="C60" i="23"/>
  <c r="D60" i="23"/>
  <c r="A61" i="23"/>
  <c r="B61" i="23"/>
  <c r="C61" i="23"/>
  <c r="D61" i="23"/>
  <c r="A63" i="23"/>
  <c r="B63" i="23"/>
  <c r="C63" i="23"/>
  <c r="D63" i="23"/>
  <c r="A65" i="23"/>
  <c r="B65" i="23"/>
  <c r="C65" i="23"/>
  <c r="D65" i="23"/>
  <c r="A66" i="23"/>
  <c r="B66" i="23"/>
  <c r="C66" i="23"/>
  <c r="D66" i="23"/>
  <c r="A67" i="23"/>
  <c r="B67" i="23"/>
  <c r="C67" i="23"/>
  <c r="D67" i="23"/>
  <c r="A69" i="23"/>
  <c r="B69" i="23"/>
  <c r="C69" i="23"/>
  <c r="D69" i="23"/>
  <c r="A72" i="23"/>
  <c r="B72" i="23"/>
  <c r="C72" i="23"/>
  <c r="D72" i="23"/>
  <c r="A74" i="23"/>
  <c r="B74" i="23"/>
  <c r="C74" i="23"/>
  <c r="D74" i="23"/>
  <c r="A77" i="23"/>
  <c r="B77" i="23"/>
  <c r="C77" i="23"/>
  <c r="D77" i="23"/>
  <c r="A79" i="23"/>
  <c r="B79" i="23"/>
  <c r="C79" i="23"/>
  <c r="D79" i="23"/>
  <c r="D82" i="23"/>
  <c r="A83" i="23"/>
  <c r="B83" i="23"/>
  <c r="C83" i="23"/>
  <c r="D83" i="23"/>
  <c r="A84" i="23"/>
  <c r="B84" i="23"/>
  <c r="C84" i="23"/>
  <c r="D84" i="23"/>
  <c r="A85" i="23"/>
  <c r="B85" i="23"/>
  <c r="C85" i="23"/>
  <c r="D85" i="23"/>
  <c r="A88" i="23"/>
  <c r="B88" i="23"/>
  <c r="C88" i="23"/>
  <c r="D88" i="23"/>
  <c r="A91" i="23"/>
  <c r="B91" i="23"/>
  <c r="C91" i="23"/>
  <c r="D91" i="23"/>
  <c r="A92" i="23"/>
  <c r="B92" i="23"/>
  <c r="C92" i="23"/>
  <c r="D92" i="23"/>
  <c r="C93" i="23"/>
  <c r="D93" i="23"/>
  <c r="A95" i="23"/>
  <c r="B95" i="23"/>
  <c r="C95" i="23"/>
  <c r="D95" i="23"/>
  <c r="A97" i="23"/>
  <c r="B97" i="23"/>
  <c r="C97" i="23"/>
  <c r="D97" i="23"/>
  <c r="A98" i="23"/>
  <c r="B98" i="23"/>
  <c r="C98" i="23"/>
  <c r="D98" i="23"/>
  <c r="A99" i="23"/>
  <c r="B99" i="23"/>
  <c r="C99" i="23"/>
  <c r="D99" i="23"/>
  <c r="A101" i="23"/>
  <c r="B101" i="23"/>
  <c r="C101" i="23"/>
  <c r="D101" i="23"/>
  <c r="A102" i="23"/>
  <c r="B102" i="23"/>
  <c r="C102" i="23"/>
  <c r="D102" i="23"/>
  <c r="E102" i="23"/>
  <c r="A103" i="23"/>
  <c r="B103" i="23"/>
  <c r="C103" i="23"/>
  <c r="D103" i="23"/>
  <c r="A105" i="23"/>
  <c r="B105" i="23"/>
  <c r="C105" i="23"/>
  <c r="D105" i="23"/>
  <c r="A106" i="23"/>
  <c r="B106" i="23"/>
  <c r="C106" i="23"/>
  <c r="D106" i="23"/>
  <c r="A107" i="23"/>
  <c r="B107" i="23"/>
  <c r="C107" i="23"/>
  <c r="D107" i="23"/>
  <c r="A108" i="23"/>
  <c r="B108" i="23"/>
  <c r="C108" i="23"/>
  <c r="D108" i="23"/>
  <c r="A110" i="23"/>
  <c r="B110" i="23"/>
  <c r="C110" i="23"/>
  <c r="D110" i="23"/>
  <c r="A111" i="23"/>
  <c r="B111" i="23"/>
  <c r="C111" i="23"/>
  <c r="D111" i="23"/>
  <c r="A112" i="23"/>
  <c r="B112" i="23"/>
  <c r="C112" i="23"/>
  <c r="D112" i="23"/>
  <c r="A114" i="23"/>
  <c r="B114" i="23"/>
  <c r="C114" i="23"/>
  <c r="D114" i="23"/>
  <c r="A115" i="23"/>
  <c r="B115" i="23"/>
  <c r="C115" i="23"/>
  <c r="D115" i="23"/>
  <c r="E115" i="23"/>
  <c r="A117" i="23"/>
  <c r="B117" i="23"/>
  <c r="C117" i="23"/>
  <c r="D117" i="23"/>
  <c r="A120" i="23"/>
  <c r="B120" i="23"/>
  <c r="C120" i="23"/>
  <c r="D120" i="23"/>
  <c r="A121" i="23"/>
  <c r="B121" i="23"/>
  <c r="C121" i="23"/>
  <c r="D121" i="23"/>
  <c r="A122" i="23"/>
  <c r="B122" i="23"/>
  <c r="C122" i="23"/>
  <c r="D122" i="23"/>
  <c r="A125" i="23"/>
  <c r="B125" i="23"/>
  <c r="C125" i="23"/>
  <c r="D125" i="23"/>
  <c r="A126" i="23"/>
  <c r="B126" i="23"/>
  <c r="C126" i="23"/>
  <c r="D126" i="23"/>
  <c r="A127" i="23"/>
  <c r="B127" i="23"/>
  <c r="C127" i="23"/>
  <c r="D127" i="23"/>
  <c r="A129" i="23"/>
  <c r="B129" i="23"/>
  <c r="C129" i="23"/>
  <c r="D129" i="23"/>
  <c r="A131" i="23"/>
  <c r="B131" i="23"/>
  <c r="C131" i="23"/>
  <c r="D131" i="23"/>
  <c r="A134" i="23"/>
  <c r="B134" i="23"/>
  <c r="C134" i="23"/>
  <c r="D134" i="23"/>
  <c r="A135" i="23"/>
  <c r="B135" i="23"/>
  <c r="C135" i="23"/>
  <c r="D135" i="23"/>
  <c r="A136" i="23"/>
  <c r="B136" i="23"/>
  <c r="C136" i="23"/>
  <c r="D136" i="23"/>
  <c r="A138" i="23"/>
  <c r="B138" i="23"/>
  <c r="C138" i="23"/>
  <c r="D138" i="23"/>
  <c r="A139" i="23"/>
  <c r="B139" i="23"/>
  <c r="C139" i="23"/>
  <c r="D139" i="23"/>
  <c r="A140" i="23"/>
  <c r="B140" i="23"/>
  <c r="C140" i="23"/>
  <c r="D140" i="23"/>
  <c r="A141" i="23"/>
  <c r="B141" i="23"/>
  <c r="C141" i="23"/>
  <c r="D141" i="23"/>
  <c r="A143" i="23"/>
  <c r="B143" i="23"/>
  <c r="C143" i="23"/>
  <c r="D143" i="23"/>
  <c r="A144" i="23"/>
  <c r="B144" i="23"/>
  <c r="C144" i="23"/>
  <c r="D144" i="23"/>
  <c r="A147" i="23"/>
  <c r="B147" i="23"/>
  <c r="C147" i="23"/>
  <c r="D147" i="23"/>
  <c r="A148" i="23"/>
  <c r="B148" i="23"/>
  <c r="C148" i="23"/>
  <c r="D148" i="23"/>
  <c r="A149" i="23"/>
  <c r="B149" i="23"/>
  <c r="C149" i="23"/>
  <c r="D149" i="23"/>
  <c r="A150" i="23"/>
  <c r="B150" i="23"/>
  <c r="C150" i="23"/>
  <c r="D150" i="23"/>
  <c r="A156" i="23"/>
  <c r="B156" i="23"/>
  <c r="C156" i="23"/>
  <c r="D156" i="23"/>
  <c r="A157" i="23"/>
  <c r="B157" i="23"/>
  <c r="C157" i="23"/>
  <c r="D157" i="23"/>
  <c r="A160" i="23"/>
  <c r="B160" i="23"/>
  <c r="C160" i="23"/>
  <c r="D160" i="23"/>
  <c r="A163" i="23"/>
  <c r="B163" i="23"/>
  <c r="C163" i="23"/>
  <c r="D163" i="23"/>
  <c r="A164" i="23"/>
  <c r="B164" i="23"/>
  <c r="C164" i="23"/>
  <c r="D164" i="23"/>
  <c r="A165" i="23"/>
  <c r="B165" i="23"/>
  <c r="C165" i="23"/>
  <c r="D165" i="23"/>
  <c r="A166" i="23"/>
  <c r="B166" i="23"/>
  <c r="C166" i="23"/>
  <c r="D166" i="23"/>
  <c r="A167" i="23"/>
  <c r="B167" i="23"/>
  <c r="C167" i="23"/>
  <c r="D167" i="23"/>
  <c r="A168" i="23"/>
  <c r="B168" i="23"/>
  <c r="C168" i="23"/>
  <c r="D168" i="23"/>
  <c r="A169" i="23"/>
  <c r="B169" i="23"/>
  <c r="C169" i="23"/>
  <c r="D169" i="23"/>
  <c r="A170" i="23"/>
  <c r="B170" i="23"/>
  <c r="C170" i="23"/>
  <c r="D170" i="23"/>
  <c r="A171" i="23"/>
  <c r="B171" i="23"/>
  <c r="C171" i="23"/>
  <c r="D171" i="23"/>
  <c r="A172" i="23"/>
  <c r="B172" i="23"/>
  <c r="C172" i="23"/>
  <c r="D172" i="23"/>
  <c r="A173" i="23"/>
  <c r="B173" i="23"/>
  <c r="C173" i="23"/>
  <c r="D173" i="23"/>
  <c r="A174" i="23"/>
  <c r="B174" i="23"/>
  <c r="C174" i="23"/>
  <c r="D174" i="23"/>
  <c r="A175" i="23"/>
  <c r="B175" i="23"/>
  <c r="C175" i="23"/>
  <c r="D175" i="23"/>
  <c r="A176" i="23"/>
  <c r="B176" i="23"/>
  <c r="C176" i="23"/>
  <c r="D176" i="23"/>
  <c r="A177" i="23"/>
  <c r="B177" i="23"/>
  <c r="C177" i="23"/>
  <c r="D177" i="23"/>
  <c r="A178" i="23"/>
  <c r="B178" i="23"/>
  <c r="C178" i="23"/>
  <c r="D178" i="23"/>
  <c r="A179" i="23"/>
  <c r="C179" i="23"/>
  <c r="D179" i="23"/>
  <c r="A180" i="23"/>
  <c r="C180" i="23"/>
  <c r="D180" i="23"/>
  <c r="A181" i="23"/>
  <c r="C181" i="23"/>
  <c r="D181" i="23"/>
  <c r="A182" i="23"/>
  <c r="D182" i="23"/>
  <c r="A183" i="23"/>
  <c r="C183" i="23"/>
  <c r="D183" i="23"/>
  <c r="A184" i="23"/>
  <c r="C184" i="23"/>
  <c r="D184" i="23"/>
  <c r="A185" i="23"/>
  <c r="C185" i="23"/>
  <c r="D185" i="23"/>
  <c r="A186" i="23"/>
  <c r="C186" i="23"/>
  <c r="D186" i="23"/>
  <c r="E186" i="23"/>
  <c r="A187" i="23"/>
  <c r="C187" i="23"/>
  <c r="D187" i="23"/>
  <c r="A188" i="23"/>
  <c r="C188" i="23"/>
  <c r="D188" i="23"/>
  <c r="A189" i="23"/>
  <c r="C189" i="23"/>
  <c r="D189" i="23"/>
  <c r="E189" i="23"/>
  <c r="A206" i="23"/>
  <c r="C206" i="23"/>
  <c r="D206" i="23"/>
  <c r="A207" i="23"/>
  <c r="C207" i="23"/>
  <c r="D207" i="23"/>
  <c r="A208" i="23"/>
  <c r="C208" i="23"/>
  <c r="D208" i="23"/>
  <c r="A209" i="23"/>
  <c r="C209" i="23"/>
  <c r="D209" i="23"/>
  <c r="A210" i="23"/>
  <c r="C210" i="23"/>
  <c r="D210" i="23"/>
  <c r="A211" i="23"/>
  <c r="C211" i="23"/>
  <c r="D211" i="23"/>
  <c r="A212" i="23"/>
  <c r="C212" i="23"/>
  <c r="D212" i="23"/>
  <c r="A213" i="23"/>
  <c r="C213" i="23"/>
  <c r="D213" i="23"/>
  <c r="E213" i="23"/>
  <c r="A214" i="23"/>
  <c r="C214" i="23"/>
  <c r="D214" i="23"/>
  <c r="A215" i="23"/>
  <c r="C215" i="23"/>
  <c r="D215" i="23"/>
  <c r="A216" i="23"/>
  <c r="C216" i="23"/>
  <c r="D216" i="23"/>
  <c r="E216" i="23"/>
  <c r="V220" i="34"/>
  <c r="G217" i="23" s="1"/>
  <c r="S220" i="34"/>
  <c r="T220" i="34" s="1"/>
  <c r="U220" i="34" s="1"/>
  <c r="V193" i="34"/>
  <c r="W193" i="34" s="1"/>
  <c r="S193" i="34"/>
  <c r="T193" i="34" s="1"/>
  <c r="U193" i="34" s="1"/>
  <c r="V121" i="34"/>
  <c r="G118" i="23" s="1"/>
  <c r="S121" i="34"/>
  <c r="T121" i="34" s="1"/>
  <c r="U121" i="34" s="1"/>
  <c r="V58" i="34"/>
  <c r="S58" i="34"/>
  <c r="T58" i="34" s="1"/>
  <c r="U58" i="34" s="1"/>
  <c r="V10" i="34"/>
  <c r="G10" i="23" s="1"/>
  <c r="S10" i="34"/>
  <c r="T10" i="34" s="1"/>
  <c r="U10" i="34" s="1"/>
  <c r="O14" i="40"/>
  <c r="P14" i="40"/>
  <c r="O15" i="40"/>
  <c r="P15" i="40"/>
  <c r="P16" i="40"/>
  <c r="O17" i="40"/>
  <c r="P17" i="40"/>
  <c r="O18" i="40"/>
  <c r="P18" i="40"/>
  <c r="O19" i="40"/>
  <c r="P19" i="40"/>
  <c r="N20" i="40"/>
  <c r="O20" i="40"/>
  <c r="O11" i="40"/>
  <c r="P11" i="40"/>
  <c r="N12" i="40"/>
  <c r="O12" i="40"/>
  <c r="P12" i="40"/>
  <c r="O13" i="40"/>
  <c r="P10" i="40"/>
  <c r="V118" i="34"/>
  <c r="W118" i="34" s="1"/>
  <c r="S118" i="34"/>
  <c r="T118" i="34" s="1"/>
  <c r="U118" i="34" s="1"/>
  <c r="V54" i="34"/>
  <c r="G53" i="23" s="1"/>
  <c r="S54" i="34"/>
  <c r="T54" i="34" s="1"/>
  <c r="U54" i="34" s="1"/>
  <c r="V192" i="34"/>
  <c r="W192" i="34" s="1"/>
  <c r="S192" i="34"/>
  <c r="T192" i="34" s="1"/>
  <c r="U192" i="34" s="1"/>
  <c r="S219" i="34"/>
  <c r="T219" i="34" s="1"/>
  <c r="U219" i="34" s="1"/>
  <c r="V219" i="34"/>
  <c r="W219" i="34" s="1"/>
  <c r="W197" i="40"/>
  <c r="V198" i="40"/>
  <c r="W198" i="40"/>
  <c r="X198" i="40"/>
  <c r="X200" i="40"/>
  <c r="W201" i="40"/>
  <c r="X201" i="40"/>
  <c r="X202" i="40"/>
  <c r="W203" i="40"/>
  <c r="X203" i="40"/>
  <c r="V204" i="40"/>
  <c r="W204" i="40"/>
  <c r="X204" i="40"/>
  <c r="V205" i="40"/>
  <c r="W205" i="40"/>
  <c r="V206" i="40"/>
  <c r="W206" i="40"/>
  <c r="X206" i="40"/>
  <c r="V207" i="40"/>
  <c r="X207" i="40"/>
  <c r="X84" i="40"/>
  <c r="W59" i="40"/>
  <c r="X56" i="40"/>
  <c r="V54" i="40"/>
  <c r="W51" i="40"/>
  <c r="X48" i="40"/>
  <c r="W44" i="40"/>
  <c r="X41" i="40"/>
  <c r="S218" i="34"/>
  <c r="T218" i="34" s="1"/>
  <c r="U218" i="34" s="1"/>
  <c r="V218" i="34"/>
  <c r="W218" i="34" s="1"/>
  <c r="S191" i="34"/>
  <c r="T191" i="34" s="1"/>
  <c r="U191" i="34" s="1"/>
  <c r="V191" i="34"/>
  <c r="G188" i="23" s="1"/>
  <c r="S114" i="34"/>
  <c r="T114" i="34" s="1"/>
  <c r="U114" i="34" s="1"/>
  <c r="V114" i="34"/>
  <c r="W114" i="34" s="1"/>
  <c r="S48" i="34"/>
  <c r="T48" i="34" s="1"/>
  <c r="U48" i="34" s="1"/>
  <c r="V48" i="34"/>
  <c r="E3" i="48"/>
  <c r="E4" i="48" s="1"/>
  <c r="E29" i="37"/>
  <c r="O29" i="37" s="1"/>
  <c r="E30" i="37"/>
  <c r="O30" i="37" s="1"/>
  <c r="S42" i="34"/>
  <c r="T42" i="34" s="1"/>
  <c r="U42" i="34" s="1"/>
  <c r="V42" i="34"/>
  <c r="W42" i="34" s="1"/>
  <c r="S108" i="34"/>
  <c r="T108" i="34" s="1"/>
  <c r="U108" i="34" s="1"/>
  <c r="V108" i="34"/>
  <c r="W108" i="34" s="1"/>
  <c r="S190" i="34"/>
  <c r="T190" i="34" s="1"/>
  <c r="U190" i="34" s="1"/>
  <c r="V190" i="34"/>
  <c r="W190" i="34" s="1"/>
  <c r="S217" i="34"/>
  <c r="T217" i="34" s="1"/>
  <c r="U217" i="34" s="1"/>
  <c r="V217" i="34"/>
  <c r="G214" i="23" s="1"/>
  <c r="W38" i="40"/>
  <c r="X38" i="40"/>
  <c r="X39" i="40"/>
  <c r="X40" i="40"/>
  <c r="W41" i="40"/>
  <c r="W42" i="40"/>
  <c r="X42" i="40"/>
  <c r="W43" i="40"/>
  <c r="X43" i="40"/>
  <c r="W45" i="40"/>
  <c r="W46" i="40"/>
  <c r="X46" i="40"/>
  <c r="X47" i="40"/>
  <c r="W49" i="40"/>
  <c r="X49" i="40"/>
  <c r="W50" i="40"/>
  <c r="X50" i="40"/>
  <c r="V51" i="40"/>
  <c r="X51" i="40"/>
  <c r="W52" i="40"/>
  <c r="X52" i="40"/>
  <c r="W53" i="40"/>
  <c r="W54" i="40"/>
  <c r="X54" i="40"/>
  <c r="W55" i="40"/>
  <c r="X55" i="40"/>
  <c r="W57" i="40"/>
  <c r="X57" i="40"/>
  <c r="W58" i="40"/>
  <c r="X58" i="40"/>
  <c r="X59" i="40"/>
  <c r="W60" i="40"/>
  <c r="W61" i="40"/>
  <c r="V62" i="40"/>
  <c r="W62" i="40"/>
  <c r="X62" i="40"/>
  <c r="W63" i="40"/>
  <c r="X64" i="40"/>
  <c r="W65" i="40"/>
  <c r="X65" i="40"/>
  <c r="X66" i="40"/>
  <c r="W67" i="40"/>
  <c r="X67" i="40"/>
  <c r="W68" i="40"/>
  <c r="X68" i="40"/>
  <c r="W69" i="40"/>
  <c r="V70" i="40"/>
  <c r="W70" i="40"/>
  <c r="X70" i="40"/>
  <c r="W71" i="40"/>
  <c r="X71" i="40"/>
  <c r="X72" i="40"/>
  <c r="W73" i="40"/>
  <c r="X73" i="40"/>
  <c r="W74" i="40"/>
  <c r="X74" i="40"/>
  <c r="W75" i="40"/>
  <c r="X75" i="40"/>
  <c r="W76" i="40"/>
  <c r="X76" i="40"/>
  <c r="W77" i="40"/>
  <c r="V78" i="40"/>
  <c r="W78" i="40"/>
  <c r="X78" i="40"/>
  <c r="X79" i="40"/>
  <c r="X80" i="40"/>
  <c r="W81" i="40"/>
  <c r="X81" i="40"/>
  <c r="W82" i="40"/>
  <c r="X82" i="40"/>
  <c r="W83" i="40"/>
  <c r="X83" i="40"/>
  <c r="W84" i="40"/>
  <c r="W85" i="40"/>
  <c r="V86" i="40"/>
  <c r="W86" i="40"/>
  <c r="X86" i="40"/>
  <c r="W87" i="40"/>
  <c r="X87" i="40"/>
  <c r="X88" i="40"/>
  <c r="W89" i="40"/>
  <c r="X89" i="40"/>
  <c r="W90" i="40"/>
  <c r="X90" i="40"/>
  <c r="W91" i="40"/>
  <c r="X91" i="40"/>
  <c r="W92" i="40"/>
  <c r="X92" i="40"/>
  <c r="W93" i="40"/>
  <c r="V94" i="40"/>
  <c r="W94" i="40"/>
  <c r="X94" i="40"/>
  <c r="X95" i="40"/>
  <c r="X96" i="40"/>
  <c r="W97" i="40"/>
  <c r="X97" i="40"/>
  <c r="X98" i="40"/>
  <c r="W99" i="40"/>
  <c r="X99" i="40"/>
  <c r="W100" i="40"/>
  <c r="X100" i="40"/>
  <c r="V101" i="40"/>
  <c r="W101" i="40"/>
  <c r="V102" i="40"/>
  <c r="W102" i="40"/>
  <c r="X102" i="40"/>
  <c r="W103" i="40"/>
  <c r="X103" i="40"/>
  <c r="W104" i="40"/>
  <c r="X104" i="40"/>
  <c r="W105" i="40"/>
  <c r="X105" i="40"/>
  <c r="X106" i="40"/>
  <c r="W107" i="40"/>
  <c r="X107" i="40"/>
  <c r="W108" i="40"/>
  <c r="W109" i="40"/>
  <c r="W110" i="40"/>
  <c r="X110" i="40"/>
  <c r="W111" i="40"/>
  <c r="X112" i="40"/>
  <c r="W113" i="40"/>
  <c r="X113" i="40"/>
  <c r="W114" i="40"/>
  <c r="X114" i="40"/>
  <c r="W115" i="40"/>
  <c r="X115" i="40"/>
  <c r="W116" i="40"/>
  <c r="W117" i="40"/>
  <c r="W118" i="40"/>
  <c r="X118" i="40"/>
  <c r="W119" i="40"/>
  <c r="X120" i="40"/>
  <c r="W121" i="40"/>
  <c r="X121" i="40"/>
  <c r="X122" i="40"/>
  <c r="W123" i="40"/>
  <c r="X123" i="40"/>
  <c r="W124" i="40"/>
  <c r="W125" i="40"/>
  <c r="W126" i="40"/>
  <c r="X126" i="40"/>
  <c r="W127" i="40"/>
  <c r="X127" i="40"/>
  <c r="X128" i="40"/>
  <c r="W129" i="40"/>
  <c r="X129" i="40"/>
  <c r="W130" i="40"/>
  <c r="X130" i="40"/>
  <c r="W131" i="40"/>
  <c r="X131" i="40"/>
  <c r="W132" i="40"/>
  <c r="W133" i="40"/>
  <c r="W134" i="40"/>
  <c r="X134" i="40"/>
  <c r="W135" i="40"/>
  <c r="W136" i="40"/>
  <c r="X136" i="40"/>
  <c r="W137" i="40"/>
  <c r="X137" i="40"/>
  <c r="W138" i="40"/>
  <c r="X138" i="40"/>
  <c r="W139" i="40"/>
  <c r="X139" i="40"/>
  <c r="V140" i="40"/>
  <c r="W140" i="40"/>
  <c r="X140" i="40"/>
  <c r="W141" i="40"/>
  <c r="W142" i="40"/>
  <c r="X142" i="40"/>
  <c r="W143" i="40"/>
  <c r="X143" i="40"/>
  <c r="X144" i="40"/>
  <c r="W145" i="40"/>
  <c r="X145" i="40"/>
  <c r="W146" i="40"/>
  <c r="X146" i="40"/>
  <c r="W147" i="40"/>
  <c r="X147" i="40"/>
  <c r="W148" i="40"/>
  <c r="X148" i="40"/>
  <c r="W149" i="40"/>
  <c r="V150" i="40"/>
  <c r="W150" i="40"/>
  <c r="X150" i="40"/>
  <c r="W151" i="40"/>
  <c r="X151" i="40"/>
  <c r="X152" i="40"/>
  <c r="W153" i="40"/>
  <c r="X153" i="40"/>
  <c r="W154" i="40"/>
  <c r="X154" i="40"/>
  <c r="W155" i="40"/>
  <c r="X155" i="40"/>
  <c r="W156" i="40"/>
  <c r="X156" i="40"/>
  <c r="W157" i="40"/>
  <c r="V158" i="40"/>
  <c r="W158" i="40"/>
  <c r="X158" i="40"/>
  <c r="W159" i="40"/>
  <c r="X159" i="40"/>
  <c r="W160" i="40"/>
  <c r="X160" i="40"/>
  <c r="W161" i="40"/>
  <c r="X161" i="40"/>
  <c r="W162" i="40"/>
  <c r="X162" i="40"/>
  <c r="W163" i="40"/>
  <c r="X163" i="40"/>
  <c r="W164" i="40"/>
  <c r="X164" i="40"/>
  <c r="W165" i="40"/>
  <c r="W166" i="40"/>
  <c r="X166" i="40"/>
  <c r="W167" i="40"/>
  <c r="X167" i="40"/>
  <c r="X168" i="40"/>
  <c r="W169" i="40"/>
  <c r="X169" i="40"/>
  <c r="X170" i="40"/>
  <c r="W171" i="40"/>
  <c r="X171" i="40"/>
  <c r="W172" i="40"/>
  <c r="X172" i="40"/>
  <c r="W173" i="40"/>
  <c r="W174" i="40"/>
  <c r="X174" i="40"/>
  <c r="W175" i="40"/>
  <c r="X175" i="40"/>
  <c r="X176" i="40"/>
  <c r="W177" i="40"/>
  <c r="X177" i="40"/>
  <c r="W178" i="40"/>
  <c r="X178" i="40"/>
  <c r="V179" i="40"/>
  <c r="W179" i="40"/>
  <c r="X179" i="40"/>
  <c r="W180" i="40"/>
  <c r="W181" i="40"/>
  <c r="W182" i="40"/>
  <c r="X182" i="40"/>
  <c r="X184" i="40"/>
  <c r="W185" i="40"/>
  <c r="X185" i="40"/>
  <c r="X186" i="40"/>
  <c r="W187" i="40"/>
  <c r="X187" i="40"/>
  <c r="V188" i="40"/>
  <c r="W188" i="40"/>
  <c r="X188" i="40"/>
  <c r="W189" i="40"/>
  <c r="W190" i="40"/>
  <c r="X190" i="40"/>
  <c r="X191" i="40"/>
  <c r="W192" i="40"/>
  <c r="X192" i="40"/>
  <c r="W193" i="40"/>
  <c r="X193" i="40"/>
  <c r="X194" i="40"/>
  <c r="W195" i="40"/>
  <c r="X195" i="40"/>
  <c r="W196" i="40"/>
  <c r="X196" i="40"/>
  <c r="V216" i="34"/>
  <c r="W216" i="34" s="1"/>
  <c r="S216" i="34"/>
  <c r="T216" i="34" s="1"/>
  <c r="U216" i="34" s="1"/>
  <c r="V189" i="34"/>
  <c r="G186" i="23" s="1"/>
  <c r="S189" i="34"/>
  <c r="T189" i="34" s="1"/>
  <c r="U189" i="34" s="1"/>
  <c r="V104" i="34"/>
  <c r="G102" i="23" s="1"/>
  <c r="S104" i="34"/>
  <c r="T104" i="34" s="1"/>
  <c r="U104" i="34" s="1"/>
  <c r="V32" i="34"/>
  <c r="G31" i="23" s="1"/>
  <c r="S32" i="34"/>
  <c r="T32" i="34" s="1"/>
  <c r="U32" i="34" s="1"/>
  <c r="O2" i="40"/>
  <c r="O3" i="40"/>
  <c r="O4" i="40"/>
  <c r="O5" i="40"/>
  <c r="O6" i="40"/>
  <c r="O9" i="40"/>
  <c r="P2" i="40"/>
  <c r="P3" i="40"/>
  <c r="P6" i="40"/>
  <c r="P8" i="40"/>
  <c r="P9" i="40"/>
  <c r="V23" i="34"/>
  <c r="W23" i="34" s="1"/>
  <c r="S23" i="34"/>
  <c r="T23" i="34" s="1"/>
  <c r="U23" i="34" s="1"/>
  <c r="V99" i="34"/>
  <c r="S99" i="34"/>
  <c r="T99" i="34" s="1"/>
  <c r="U99" i="34" s="1"/>
  <c r="S215" i="34"/>
  <c r="T215" i="34" s="1"/>
  <c r="U215" i="34" s="1"/>
  <c r="V215" i="34"/>
  <c r="G212" i="23" s="1"/>
  <c r="V188" i="34"/>
  <c r="W188" i="34" s="1"/>
  <c r="S188" i="34"/>
  <c r="T188" i="34" s="1"/>
  <c r="U188" i="34" s="1"/>
  <c r="V101" i="34"/>
  <c r="G99" i="23" s="1"/>
  <c r="S101" i="34"/>
  <c r="T101" i="34" s="1"/>
  <c r="U101" i="34" s="1"/>
  <c r="V29" i="34"/>
  <c r="G28" i="23" s="1"/>
  <c r="S29" i="34"/>
  <c r="T29" i="34" s="1"/>
  <c r="U29" i="34" s="1"/>
  <c r="F24" i="47"/>
  <c r="G24" i="47" s="1"/>
  <c r="E24" i="47" s="1"/>
  <c r="E25" i="47" s="1"/>
  <c r="E26" i="47" s="1"/>
  <c r="E27" i="47" s="1"/>
  <c r="E28" i="47" s="1"/>
  <c r="E29" i="47" s="1"/>
  <c r="E30" i="47" s="1"/>
  <c r="E31" i="47" s="1"/>
  <c r="E32" i="47" s="1"/>
  <c r="F14" i="47"/>
  <c r="G14" i="47" s="1"/>
  <c r="E14" i="47" s="1"/>
  <c r="E15" i="47" s="1"/>
  <c r="E16" i="47" s="1"/>
  <c r="E17" i="47" s="1"/>
  <c r="E18" i="47" s="1"/>
  <c r="E19" i="47" s="1"/>
  <c r="E20" i="47" s="1"/>
  <c r="E21" i="47" s="1"/>
  <c r="E22" i="47" s="1"/>
  <c r="F11" i="47"/>
  <c r="G11" i="47" s="1"/>
  <c r="E11" i="47" s="1"/>
  <c r="E12" i="47" s="1"/>
  <c r="F9" i="47"/>
  <c r="G9" i="47" s="1"/>
  <c r="E9" i="47"/>
  <c r="F7" i="47"/>
  <c r="G7" i="47" s="1"/>
  <c r="E7" i="47" s="1"/>
  <c r="F5" i="47"/>
  <c r="G5" i="47" s="1"/>
  <c r="E5" i="47" s="1"/>
  <c r="P40" i="34" s="1"/>
  <c r="D5" i="47"/>
  <c r="D6" i="47" s="1"/>
  <c r="C5" i="47"/>
  <c r="C4" i="47"/>
  <c r="L4" i="47" s="1"/>
  <c r="C3" i="47"/>
  <c r="L3" i="47" s="1"/>
  <c r="L2" i="47"/>
  <c r="W2" i="40"/>
  <c r="X2" i="40"/>
  <c r="W3" i="40"/>
  <c r="X3" i="40"/>
  <c r="W4" i="40"/>
  <c r="W5" i="40"/>
  <c r="W6" i="40"/>
  <c r="X6" i="40"/>
  <c r="W7" i="40"/>
  <c r="X8" i="40"/>
  <c r="W9" i="40"/>
  <c r="X9" i="40"/>
  <c r="W10" i="40"/>
  <c r="X10" i="40"/>
  <c r="W11" i="40"/>
  <c r="X11" i="40"/>
  <c r="W12" i="40"/>
  <c r="X12" i="40"/>
  <c r="W13" i="40"/>
  <c r="W14" i="40"/>
  <c r="X14" i="40"/>
  <c r="W15" i="40"/>
  <c r="X15" i="40"/>
  <c r="W16" i="40"/>
  <c r="X16" i="40"/>
  <c r="W17" i="40"/>
  <c r="X17" i="40"/>
  <c r="W18" i="40"/>
  <c r="X18" i="40"/>
  <c r="W19" i="40"/>
  <c r="X19" i="40"/>
  <c r="W20" i="40"/>
  <c r="W21" i="40"/>
  <c r="X21" i="40"/>
  <c r="W22" i="40"/>
  <c r="X22" i="40"/>
  <c r="W23" i="40"/>
  <c r="W24" i="40"/>
  <c r="X24" i="40"/>
  <c r="W25" i="40"/>
  <c r="X25" i="40"/>
  <c r="W26" i="40"/>
  <c r="X26" i="40"/>
  <c r="W27" i="40"/>
  <c r="X27" i="40"/>
  <c r="V28" i="40"/>
  <c r="W28" i="40"/>
  <c r="X28" i="40"/>
  <c r="W29" i="40"/>
  <c r="W30" i="40"/>
  <c r="X30" i="40"/>
  <c r="V31" i="40"/>
  <c r="W31" i="40"/>
  <c r="X31" i="40"/>
  <c r="V32" i="40"/>
  <c r="W32" i="40"/>
  <c r="X32" i="40"/>
  <c r="W33" i="40"/>
  <c r="X33" i="40"/>
  <c r="W34" i="40"/>
  <c r="X34" i="40"/>
  <c r="W35" i="40"/>
  <c r="X35" i="40"/>
  <c r="W36" i="40"/>
  <c r="W37" i="40"/>
  <c r="X37" i="40"/>
  <c r="S187" i="34"/>
  <c r="T187" i="34" s="1"/>
  <c r="U187" i="34" s="1"/>
  <c r="V187" i="34"/>
  <c r="S214" i="34"/>
  <c r="T214" i="34" s="1"/>
  <c r="U214" i="34" s="1"/>
  <c r="V214" i="34"/>
  <c r="G211" i="23" s="1"/>
  <c r="K6" i="45"/>
  <c r="L6" i="45"/>
  <c r="M6" i="45"/>
  <c r="K7" i="45"/>
  <c r="L7" i="45"/>
  <c r="M7" i="45"/>
  <c r="K8" i="45"/>
  <c r="L8" i="45"/>
  <c r="M8" i="45"/>
  <c r="K9" i="45"/>
  <c r="L9" i="45"/>
  <c r="M9" i="45"/>
  <c r="K10" i="45"/>
  <c r="L10" i="45"/>
  <c r="M10" i="45"/>
  <c r="K11" i="45"/>
  <c r="L11" i="45"/>
  <c r="M11" i="45"/>
  <c r="K12" i="45"/>
  <c r="L12" i="45"/>
  <c r="M12" i="45"/>
  <c r="K13" i="45"/>
  <c r="L13" i="45"/>
  <c r="M13" i="45"/>
  <c r="K14" i="45"/>
  <c r="L14" i="45"/>
  <c r="M14" i="45"/>
  <c r="K15" i="45"/>
  <c r="L15" i="45"/>
  <c r="M15" i="45"/>
  <c r="K16" i="45"/>
  <c r="L16" i="45"/>
  <c r="M16" i="45"/>
  <c r="K17" i="45"/>
  <c r="L17" i="45"/>
  <c r="M17" i="45"/>
  <c r="K18" i="45"/>
  <c r="L18" i="45"/>
  <c r="M18" i="45"/>
  <c r="K19" i="45"/>
  <c r="L19" i="45"/>
  <c r="M19" i="45"/>
  <c r="K20" i="45"/>
  <c r="L20" i="45"/>
  <c r="M20" i="45"/>
  <c r="K21" i="45"/>
  <c r="L21" i="45"/>
  <c r="M21" i="45"/>
  <c r="K22" i="45"/>
  <c r="L22" i="45"/>
  <c r="M22" i="45"/>
  <c r="K23" i="45"/>
  <c r="L23" i="45"/>
  <c r="M23" i="45"/>
  <c r="K24" i="45"/>
  <c r="L24" i="45"/>
  <c r="M24" i="45"/>
  <c r="K25" i="45"/>
  <c r="L25" i="45"/>
  <c r="M25" i="45"/>
  <c r="K26" i="45"/>
  <c r="L26" i="45"/>
  <c r="M26" i="45"/>
  <c r="K27" i="45"/>
  <c r="L27" i="45"/>
  <c r="M27" i="45"/>
  <c r="K28" i="45"/>
  <c r="L28" i="45"/>
  <c r="M28" i="45"/>
  <c r="K29" i="45"/>
  <c r="L29" i="45"/>
  <c r="M29" i="45"/>
  <c r="K30" i="45"/>
  <c r="L30" i="45"/>
  <c r="M30" i="45"/>
  <c r="K31" i="45"/>
  <c r="L31" i="45"/>
  <c r="M31" i="45"/>
  <c r="K32" i="45"/>
  <c r="L32" i="45"/>
  <c r="M32" i="45"/>
  <c r="K33" i="45"/>
  <c r="L33" i="45"/>
  <c r="M33" i="45"/>
  <c r="K34" i="45"/>
  <c r="L34" i="45"/>
  <c r="M34" i="45"/>
  <c r="K35" i="45"/>
  <c r="L35" i="45"/>
  <c r="M35" i="45"/>
  <c r="K36" i="45"/>
  <c r="L36" i="45"/>
  <c r="M36" i="45"/>
  <c r="K37" i="45"/>
  <c r="L37" i="45"/>
  <c r="M37" i="45"/>
  <c r="K38" i="45"/>
  <c r="L38" i="45"/>
  <c r="M38" i="45"/>
  <c r="K39" i="45"/>
  <c r="L39" i="45"/>
  <c r="M39" i="45"/>
  <c r="K40" i="45"/>
  <c r="L40" i="45"/>
  <c r="M40" i="45"/>
  <c r="K41" i="45"/>
  <c r="L41" i="45"/>
  <c r="M41" i="45"/>
  <c r="K42" i="45"/>
  <c r="L42" i="45"/>
  <c r="M42" i="45"/>
  <c r="K43" i="45"/>
  <c r="L43" i="45"/>
  <c r="M43" i="45"/>
  <c r="K44" i="45"/>
  <c r="L44" i="45"/>
  <c r="M44" i="45"/>
  <c r="K45" i="45"/>
  <c r="L45" i="45"/>
  <c r="M45" i="45"/>
  <c r="K46" i="45"/>
  <c r="L46" i="45"/>
  <c r="M46" i="45"/>
  <c r="K47" i="45"/>
  <c r="L47" i="45"/>
  <c r="M47" i="45"/>
  <c r="K48" i="45"/>
  <c r="L48" i="45"/>
  <c r="M48" i="45"/>
  <c r="K49" i="45"/>
  <c r="L49" i="45"/>
  <c r="M49" i="45"/>
  <c r="K50" i="45"/>
  <c r="L50" i="45"/>
  <c r="M50" i="45"/>
  <c r="K51" i="45"/>
  <c r="L51" i="45"/>
  <c r="M51" i="45"/>
  <c r="K52" i="45"/>
  <c r="L52" i="45"/>
  <c r="M52" i="45"/>
  <c r="K53" i="45"/>
  <c r="L53" i="45"/>
  <c r="M53" i="45"/>
  <c r="K54" i="45"/>
  <c r="L54" i="45"/>
  <c r="M54" i="45"/>
  <c r="K55" i="45"/>
  <c r="L55" i="45"/>
  <c r="M55" i="45"/>
  <c r="K56" i="45"/>
  <c r="L56" i="45"/>
  <c r="M56" i="45"/>
  <c r="K57" i="45"/>
  <c r="L57" i="45"/>
  <c r="M57" i="45"/>
  <c r="K58" i="45"/>
  <c r="L58" i="45"/>
  <c r="M58" i="45"/>
  <c r="K59" i="45"/>
  <c r="L59" i="45"/>
  <c r="M59" i="45"/>
  <c r="K60" i="45"/>
  <c r="L60" i="45"/>
  <c r="M60" i="45"/>
  <c r="K61" i="45"/>
  <c r="L61" i="45"/>
  <c r="M61" i="45"/>
  <c r="K62" i="45"/>
  <c r="L62" i="45"/>
  <c r="M62" i="45"/>
  <c r="K63" i="45"/>
  <c r="L63" i="45"/>
  <c r="M63" i="45"/>
  <c r="K64" i="45"/>
  <c r="L64" i="45"/>
  <c r="M64" i="45"/>
  <c r="K65" i="45"/>
  <c r="L65" i="45"/>
  <c r="M65" i="45"/>
  <c r="K66" i="45"/>
  <c r="L66" i="45"/>
  <c r="M66" i="45"/>
  <c r="K67" i="45"/>
  <c r="L67" i="45"/>
  <c r="M67" i="45"/>
  <c r="K68" i="45"/>
  <c r="L68" i="45"/>
  <c r="M68" i="45"/>
  <c r="K69" i="45"/>
  <c r="L69" i="45"/>
  <c r="M69" i="45"/>
  <c r="K70" i="45"/>
  <c r="L70" i="45"/>
  <c r="M70" i="45"/>
  <c r="K71" i="45"/>
  <c r="L71" i="45"/>
  <c r="M71" i="45"/>
  <c r="K72" i="45"/>
  <c r="L72" i="45"/>
  <c r="M72" i="45"/>
  <c r="K73" i="45"/>
  <c r="L73" i="45"/>
  <c r="M73" i="45"/>
  <c r="K74" i="45"/>
  <c r="L74" i="45"/>
  <c r="M74" i="45"/>
  <c r="K75" i="45"/>
  <c r="L75" i="45"/>
  <c r="M75" i="45"/>
  <c r="K76" i="45"/>
  <c r="L76" i="45"/>
  <c r="M76" i="45"/>
  <c r="K77" i="45"/>
  <c r="L77" i="45"/>
  <c r="M77" i="45"/>
  <c r="K78" i="45"/>
  <c r="L78" i="45"/>
  <c r="M78" i="45"/>
  <c r="K79" i="45"/>
  <c r="L79" i="45"/>
  <c r="M79" i="45"/>
  <c r="K80" i="45"/>
  <c r="L80" i="45"/>
  <c r="M80" i="45"/>
  <c r="K81" i="45"/>
  <c r="L81" i="45"/>
  <c r="M81" i="45"/>
  <c r="K82" i="45"/>
  <c r="L82" i="45"/>
  <c r="M82" i="45"/>
  <c r="K83" i="45"/>
  <c r="L83" i="45"/>
  <c r="M83" i="45"/>
  <c r="K84" i="45"/>
  <c r="L84" i="45"/>
  <c r="M84" i="45"/>
  <c r="K85" i="45"/>
  <c r="L85" i="45"/>
  <c r="M85" i="45"/>
  <c r="K86" i="45"/>
  <c r="L86" i="45"/>
  <c r="M86" i="45"/>
  <c r="K87" i="45"/>
  <c r="L87" i="45"/>
  <c r="M87" i="45"/>
  <c r="K88" i="45"/>
  <c r="L88" i="45"/>
  <c r="M88" i="45"/>
  <c r="K89" i="45"/>
  <c r="L89" i="45"/>
  <c r="M89" i="45"/>
  <c r="K90" i="45"/>
  <c r="L90" i="45"/>
  <c r="M90" i="45"/>
  <c r="K91" i="45"/>
  <c r="L91" i="45"/>
  <c r="M91" i="45"/>
  <c r="K92" i="45"/>
  <c r="L92" i="45"/>
  <c r="M92" i="45"/>
  <c r="K93" i="45"/>
  <c r="L93" i="45"/>
  <c r="M93" i="45"/>
  <c r="K94" i="45"/>
  <c r="L94" i="45"/>
  <c r="M94" i="45"/>
  <c r="K95" i="45"/>
  <c r="L95" i="45"/>
  <c r="M95" i="45"/>
  <c r="K96" i="45"/>
  <c r="L96" i="45"/>
  <c r="M96" i="45"/>
  <c r="K97" i="45"/>
  <c r="L97" i="45"/>
  <c r="M97" i="45"/>
  <c r="K98" i="45"/>
  <c r="L98" i="45"/>
  <c r="M98" i="45"/>
  <c r="K99" i="45"/>
  <c r="L99" i="45"/>
  <c r="M99" i="45"/>
  <c r="K100" i="45"/>
  <c r="L100" i="45"/>
  <c r="M100" i="45"/>
  <c r="K101" i="45"/>
  <c r="L101" i="45"/>
  <c r="M101" i="45"/>
  <c r="K102" i="45"/>
  <c r="L102" i="45"/>
  <c r="M102" i="45"/>
  <c r="K103" i="45"/>
  <c r="L103" i="45"/>
  <c r="M103" i="45"/>
  <c r="K104" i="45"/>
  <c r="L104" i="45"/>
  <c r="M104" i="45"/>
  <c r="K105" i="45"/>
  <c r="L105" i="45"/>
  <c r="M105" i="45"/>
  <c r="K106" i="45"/>
  <c r="L106" i="45"/>
  <c r="M106" i="45"/>
  <c r="K107" i="45"/>
  <c r="L107" i="45"/>
  <c r="M107" i="45"/>
  <c r="K108" i="45"/>
  <c r="L108" i="45"/>
  <c r="M108" i="45"/>
  <c r="K109" i="45"/>
  <c r="L109" i="45"/>
  <c r="M109" i="45"/>
  <c r="K110" i="45"/>
  <c r="L110" i="45"/>
  <c r="M110" i="45"/>
  <c r="K111" i="45"/>
  <c r="L111" i="45"/>
  <c r="M111" i="45"/>
  <c r="K112" i="45"/>
  <c r="L112" i="45"/>
  <c r="M112" i="45"/>
  <c r="K113" i="45"/>
  <c r="L113" i="45"/>
  <c r="M113" i="45"/>
  <c r="K114" i="45"/>
  <c r="L114" i="45"/>
  <c r="M114" i="45"/>
  <c r="K115" i="45"/>
  <c r="L115" i="45"/>
  <c r="M115" i="45"/>
  <c r="K116" i="45"/>
  <c r="L116" i="45"/>
  <c r="M116" i="45"/>
  <c r="K117" i="45"/>
  <c r="L117" i="45"/>
  <c r="M117" i="45"/>
  <c r="K118" i="45"/>
  <c r="L118" i="45"/>
  <c r="M118" i="45"/>
  <c r="K119" i="45"/>
  <c r="L119" i="45"/>
  <c r="M119" i="45"/>
  <c r="K120" i="45"/>
  <c r="L120" i="45"/>
  <c r="M120" i="45"/>
  <c r="K121" i="45"/>
  <c r="L121" i="45"/>
  <c r="M121" i="45"/>
  <c r="K122" i="45"/>
  <c r="L122" i="45"/>
  <c r="M122" i="45"/>
  <c r="K123" i="45"/>
  <c r="L123" i="45"/>
  <c r="M123" i="45"/>
  <c r="K124" i="45"/>
  <c r="L124" i="45"/>
  <c r="M124" i="45"/>
  <c r="K125" i="45"/>
  <c r="L125" i="45"/>
  <c r="M125" i="45"/>
  <c r="K126" i="45"/>
  <c r="L126" i="45"/>
  <c r="M126" i="45"/>
  <c r="K127" i="45"/>
  <c r="L127" i="45"/>
  <c r="M127" i="45"/>
  <c r="K128" i="45"/>
  <c r="L128" i="45"/>
  <c r="M128" i="45"/>
  <c r="K129" i="45"/>
  <c r="L129" i="45"/>
  <c r="M129" i="45"/>
  <c r="K130" i="45"/>
  <c r="L130" i="45"/>
  <c r="M130" i="45"/>
  <c r="K131" i="45"/>
  <c r="L131" i="45"/>
  <c r="M131" i="45"/>
  <c r="K132" i="45"/>
  <c r="L132" i="45"/>
  <c r="M132" i="45"/>
  <c r="K133" i="45"/>
  <c r="L133" i="45"/>
  <c r="M133" i="45"/>
  <c r="K134" i="45"/>
  <c r="L134" i="45"/>
  <c r="M134" i="45"/>
  <c r="K135" i="45"/>
  <c r="L135" i="45"/>
  <c r="M135" i="45"/>
  <c r="K136" i="45"/>
  <c r="L136" i="45"/>
  <c r="M136" i="45"/>
  <c r="K137" i="45"/>
  <c r="L137" i="45"/>
  <c r="M137" i="45"/>
  <c r="K138" i="45"/>
  <c r="L138" i="45"/>
  <c r="M138" i="45"/>
  <c r="K139" i="45"/>
  <c r="L139" i="45"/>
  <c r="M139" i="45"/>
  <c r="K140" i="45"/>
  <c r="L140" i="45"/>
  <c r="M140" i="45"/>
  <c r="K141" i="45"/>
  <c r="L141" i="45"/>
  <c r="M141" i="45"/>
  <c r="K142" i="45"/>
  <c r="L142" i="45"/>
  <c r="M142" i="45"/>
  <c r="K143" i="45"/>
  <c r="L143" i="45"/>
  <c r="M143" i="45"/>
  <c r="K144" i="45"/>
  <c r="L144" i="45"/>
  <c r="M144" i="45"/>
  <c r="K145" i="45"/>
  <c r="L145" i="45"/>
  <c r="M145" i="45"/>
  <c r="K146" i="45"/>
  <c r="L146" i="45"/>
  <c r="M146" i="45"/>
  <c r="K147" i="45"/>
  <c r="L147" i="45"/>
  <c r="M147" i="45"/>
  <c r="K148" i="45"/>
  <c r="L148" i="45"/>
  <c r="M148" i="45"/>
  <c r="K149" i="45"/>
  <c r="L149" i="45"/>
  <c r="M149" i="45"/>
  <c r="K150" i="45"/>
  <c r="L150" i="45"/>
  <c r="M150" i="45"/>
  <c r="K151" i="45"/>
  <c r="L151" i="45"/>
  <c r="M151" i="45"/>
  <c r="K152" i="45"/>
  <c r="L152" i="45"/>
  <c r="M152" i="45"/>
  <c r="K153" i="45"/>
  <c r="L153" i="45"/>
  <c r="M153" i="45"/>
  <c r="K154" i="45"/>
  <c r="L154" i="45"/>
  <c r="M154" i="45"/>
  <c r="K155" i="45"/>
  <c r="L155" i="45"/>
  <c r="M155" i="45"/>
  <c r="K156" i="45"/>
  <c r="L156" i="45"/>
  <c r="M156" i="45"/>
  <c r="K157" i="45"/>
  <c r="L157" i="45"/>
  <c r="M157" i="45"/>
  <c r="K158" i="45"/>
  <c r="L158" i="45"/>
  <c r="M158" i="45"/>
  <c r="K159" i="45"/>
  <c r="L159" i="45"/>
  <c r="M159" i="45"/>
  <c r="K160" i="45"/>
  <c r="L160" i="45"/>
  <c r="M160" i="45"/>
  <c r="K161" i="45"/>
  <c r="L161" i="45"/>
  <c r="M161" i="45"/>
  <c r="K162" i="45"/>
  <c r="L162" i="45"/>
  <c r="M162" i="45"/>
  <c r="K163" i="45"/>
  <c r="L163" i="45"/>
  <c r="M163" i="45"/>
  <c r="K164" i="45"/>
  <c r="L164" i="45"/>
  <c r="M164" i="45"/>
  <c r="K165" i="45"/>
  <c r="L165" i="45"/>
  <c r="M165" i="45"/>
  <c r="K166" i="45"/>
  <c r="L166" i="45"/>
  <c r="M166" i="45"/>
  <c r="K167" i="45"/>
  <c r="L167" i="45"/>
  <c r="M167" i="45"/>
  <c r="K168" i="45"/>
  <c r="L168" i="45"/>
  <c r="M168" i="45"/>
  <c r="K169" i="45"/>
  <c r="L169" i="45"/>
  <c r="M169" i="45"/>
  <c r="K170" i="45"/>
  <c r="L170" i="45"/>
  <c r="M170" i="45"/>
  <c r="K171" i="45"/>
  <c r="L171" i="45"/>
  <c r="M171" i="45"/>
  <c r="K172" i="45"/>
  <c r="L172" i="45"/>
  <c r="M172" i="45"/>
  <c r="K173" i="45"/>
  <c r="L173" i="45"/>
  <c r="M173" i="45"/>
  <c r="K174" i="45"/>
  <c r="L174" i="45"/>
  <c r="M174" i="45"/>
  <c r="K175" i="45"/>
  <c r="L175" i="45"/>
  <c r="M175" i="45"/>
  <c r="K176" i="45"/>
  <c r="L176" i="45"/>
  <c r="M176" i="45"/>
  <c r="K177" i="45"/>
  <c r="L177" i="45"/>
  <c r="M177" i="45"/>
  <c r="K178" i="45"/>
  <c r="L178" i="45"/>
  <c r="M178" i="45"/>
  <c r="K179" i="45"/>
  <c r="L179" i="45"/>
  <c r="M179" i="45"/>
  <c r="K180" i="45"/>
  <c r="L180" i="45"/>
  <c r="M180" i="45"/>
  <c r="K181" i="45"/>
  <c r="L181" i="45"/>
  <c r="M181" i="45"/>
  <c r="K182" i="45"/>
  <c r="L182" i="45"/>
  <c r="M182" i="45"/>
  <c r="K183" i="45"/>
  <c r="L183" i="45"/>
  <c r="M183" i="45"/>
  <c r="K184" i="45"/>
  <c r="L184" i="45"/>
  <c r="M184" i="45"/>
  <c r="K185" i="45"/>
  <c r="L185" i="45"/>
  <c r="M185" i="45"/>
  <c r="K186" i="45"/>
  <c r="L186" i="45"/>
  <c r="M186" i="45"/>
  <c r="K187" i="45"/>
  <c r="L187" i="45"/>
  <c r="M187" i="45"/>
  <c r="K188" i="45"/>
  <c r="L188" i="45"/>
  <c r="M188" i="45"/>
  <c r="K189" i="45"/>
  <c r="L189" i="45"/>
  <c r="M189" i="45"/>
  <c r="K190" i="45"/>
  <c r="L190" i="45"/>
  <c r="M190" i="45"/>
  <c r="K191" i="45"/>
  <c r="L191" i="45"/>
  <c r="M191" i="45"/>
  <c r="K192" i="45"/>
  <c r="L192" i="45"/>
  <c r="M192" i="45"/>
  <c r="K193" i="45"/>
  <c r="L193" i="45"/>
  <c r="M193" i="45"/>
  <c r="K194" i="45"/>
  <c r="L194" i="45"/>
  <c r="M194" i="45"/>
  <c r="K195" i="45"/>
  <c r="L195" i="45"/>
  <c r="M195" i="45"/>
  <c r="K196" i="45"/>
  <c r="L196" i="45"/>
  <c r="M196" i="45"/>
  <c r="K197" i="45"/>
  <c r="L197" i="45"/>
  <c r="M197" i="45"/>
  <c r="K198" i="45"/>
  <c r="L198" i="45"/>
  <c r="M198" i="45"/>
  <c r="K199" i="45"/>
  <c r="L199" i="45"/>
  <c r="M199" i="45"/>
  <c r="K200" i="45"/>
  <c r="L200" i="45"/>
  <c r="M200" i="45"/>
  <c r="K201" i="45"/>
  <c r="L201" i="45"/>
  <c r="M201" i="45"/>
  <c r="K202" i="45"/>
  <c r="L202" i="45"/>
  <c r="M202" i="45"/>
  <c r="K203" i="45"/>
  <c r="L203" i="45"/>
  <c r="M203" i="45"/>
  <c r="K204" i="45"/>
  <c r="L204" i="45"/>
  <c r="M204" i="45"/>
  <c r="K205" i="45"/>
  <c r="L205" i="45"/>
  <c r="M205" i="45"/>
  <c r="K206" i="45"/>
  <c r="L206" i="45"/>
  <c r="M206" i="45"/>
  <c r="K207" i="45"/>
  <c r="L207" i="45"/>
  <c r="M207" i="45"/>
  <c r="K208" i="45"/>
  <c r="L208" i="45"/>
  <c r="M208" i="45"/>
  <c r="K209" i="45"/>
  <c r="L209" i="45"/>
  <c r="M209" i="45"/>
  <c r="K210" i="45"/>
  <c r="L210" i="45"/>
  <c r="M210" i="45"/>
  <c r="K211" i="45"/>
  <c r="L211" i="45"/>
  <c r="M211" i="45"/>
  <c r="K212" i="45"/>
  <c r="L212" i="45"/>
  <c r="M212" i="45"/>
  <c r="K213" i="45"/>
  <c r="L213" i="45"/>
  <c r="M213" i="45"/>
  <c r="K214" i="45"/>
  <c r="L214" i="45"/>
  <c r="M214" i="45"/>
  <c r="K215" i="45"/>
  <c r="L215" i="45"/>
  <c r="M215" i="45"/>
  <c r="K216" i="45"/>
  <c r="L216" i="45"/>
  <c r="M216" i="45"/>
  <c r="K217" i="45"/>
  <c r="L217" i="45"/>
  <c r="M217" i="45"/>
  <c r="K218" i="45"/>
  <c r="L218" i="45"/>
  <c r="M218" i="45"/>
  <c r="K219" i="45"/>
  <c r="L219" i="45"/>
  <c r="M219" i="45"/>
  <c r="K220" i="45"/>
  <c r="L220" i="45"/>
  <c r="M220" i="45"/>
  <c r="K221" i="45"/>
  <c r="L221" i="45"/>
  <c r="M221" i="45"/>
  <c r="K222" i="45"/>
  <c r="L222" i="45"/>
  <c r="M222" i="45"/>
  <c r="K223" i="45"/>
  <c r="L223" i="45"/>
  <c r="M223" i="45"/>
  <c r="K224" i="45"/>
  <c r="L224" i="45"/>
  <c r="M224" i="45"/>
  <c r="K225" i="45"/>
  <c r="L225" i="45"/>
  <c r="M225" i="45"/>
  <c r="K226" i="45"/>
  <c r="L226" i="45"/>
  <c r="M226" i="45"/>
  <c r="K227" i="45"/>
  <c r="L227" i="45"/>
  <c r="M227" i="45"/>
  <c r="K228" i="45"/>
  <c r="L228" i="45"/>
  <c r="M228" i="45"/>
  <c r="K229" i="45"/>
  <c r="L229" i="45"/>
  <c r="M229" i="45"/>
  <c r="K230" i="45"/>
  <c r="L230" i="45"/>
  <c r="M230" i="45"/>
  <c r="K231" i="45"/>
  <c r="L231" i="45"/>
  <c r="M231" i="45"/>
  <c r="K232" i="45"/>
  <c r="L232" i="45"/>
  <c r="M232" i="45"/>
  <c r="K233" i="45"/>
  <c r="L233" i="45"/>
  <c r="M233" i="45"/>
  <c r="K234" i="45"/>
  <c r="L234" i="45"/>
  <c r="M234" i="45"/>
  <c r="K235" i="45"/>
  <c r="L235" i="45"/>
  <c r="M235" i="45"/>
  <c r="K236" i="45"/>
  <c r="L236" i="45"/>
  <c r="M236" i="45"/>
  <c r="K237" i="45"/>
  <c r="L237" i="45"/>
  <c r="M237" i="45"/>
  <c r="K238" i="45"/>
  <c r="L238" i="45"/>
  <c r="M238" i="45"/>
  <c r="K239" i="45"/>
  <c r="L239" i="45"/>
  <c r="M239" i="45"/>
  <c r="K240" i="45"/>
  <c r="L240" i="45"/>
  <c r="M240" i="45"/>
  <c r="K241" i="45"/>
  <c r="L241" i="45"/>
  <c r="M241" i="45"/>
  <c r="K242" i="45"/>
  <c r="L242" i="45"/>
  <c r="M242" i="45"/>
  <c r="L5" i="45"/>
  <c r="M5" i="45"/>
  <c r="K5" i="45"/>
  <c r="L230" i="44"/>
  <c r="M230" i="44"/>
  <c r="N230" i="44"/>
  <c r="L231" i="44"/>
  <c r="M231" i="44"/>
  <c r="N231" i="44"/>
  <c r="L232" i="44"/>
  <c r="M232" i="44"/>
  <c r="N232" i="44"/>
  <c r="L233" i="44"/>
  <c r="M233" i="44"/>
  <c r="N233" i="44"/>
  <c r="L234" i="44"/>
  <c r="M234" i="44"/>
  <c r="N234" i="44"/>
  <c r="L235" i="44"/>
  <c r="M235" i="44"/>
  <c r="N235" i="44"/>
  <c r="L236" i="44"/>
  <c r="M236" i="44"/>
  <c r="N236" i="44"/>
  <c r="L237" i="44"/>
  <c r="M237" i="44"/>
  <c r="N237" i="44"/>
  <c r="L238" i="44"/>
  <c r="M238" i="44"/>
  <c r="N238" i="44"/>
  <c r="L239" i="44"/>
  <c r="M239" i="44"/>
  <c r="N239" i="44"/>
  <c r="L240" i="44"/>
  <c r="M240" i="44"/>
  <c r="N240" i="44"/>
  <c r="L241" i="44"/>
  <c r="M241" i="44"/>
  <c r="N241" i="44"/>
  <c r="M229" i="44"/>
  <c r="N229" i="44"/>
  <c r="L229" i="44"/>
  <c r="L5" i="44"/>
  <c r="M5" i="44"/>
  <c r="N5" i="44"/>
  <c r="L6" i="44"/>
  <c r="M6" i="44"/>
  <c r="N6" i="44"/>
  <c r="L7" i="44"/>
  <c r="M7" i="44"/>
  <c r="N7" i="44"/>
  <c r="L8" i="44"/>
  <c r="M8" i="44"/>
  <c r="N8" i="44"/>
  <c r="L9" i="44"/>
  <c r="M9" i="44"/>
  <c r="N9" i="44"/>
  <c r="L10" i="44"/>
  <c r="M10" i="44"/>
  <c r="N10" i="44"/>
  <c r="L11" i="44"/>
  <c r="M11" i="44"/>
  <c r="N11" i="44"/>
  <c r="L12" i="44"/>
  <c r="M12" i="44"/>
  <c r="N12" i="44"/>
  <c r="L13" i="44"/>
  <c r="M13" i="44"/>
  <c r="N13" i="44"/>
  <c r="L14" i="44"/>
  <c r="M14" i="44"/>
  <c r="N14" i="44"/>
  <c r="L15" i="44"/>
  <c r="M15" i="44"/>
  <c r="N15" i="44"/>
  <c r="L16" i="44"/>
  <c r="M16" i="44"/>
  <c r="N16" i="44"/>
  <c r="L17" i="44"/>
  <c r="M17" i="44"/>
  <c r="N17" i="44"/>
  <c r="L18" i="44"/>
  <c r="M18" i="44"/>
  <c r="N18" i="44"/>
  <c r="L19" i="44"/>
  <c r="M19" i="44"/>
  <c r="N19" i="44"/>
  <c r="L20" i="44"/>
  <c r="M20" i="44"/>
  <c r="N20" i="44"/>
  <c r="L21" i="44"/>
  <c r="M21" i="44"/>
  <c r="N21" i="44"/>
  <c r="L22" i="44"/>
  <c r="M22" i="44"/>
  <c r="N22" i="44"/>
  <c r="L23" i="44"/>
  <c r="M23" i="44"/>
  <c r="N23" i="44"/>
  <c r="L24" i="44"/>
  <c r="M24" i="44"/>
  <c r="N24" i="44"/>
  <c r="L25" i="44"/>
  <c r="M25" i="44"/>
  <c r="N25" i="44"/>
  <c r="L26" i="44"/>
  <c r="M26" i="44"/>
  <c r="N26" i="44"/>
  <c r="L27" i="44"/>
  <c r="M27" i="44"/>
  <c r="N27" i="44"/>
  <c r="L28" i="44"/>
  <c r="M28" i="44"/>
  <c r="N28" i="44"/>
  <c r="L29" i="44"/>
  <c r="M29" i="44"/>
  <c r="N29" i="44"/>
  <c r="L30" i="44"/>
  <c r="M30" i="44"/>
  <c r="N30" i="44"/>
  <c r="L31" i="44"/>
  <c r="M31" i="44"/>
  <c r="N31" i="44"/>
  <c r="L32" i="44"/>
  <c r="M32" i="44"/>
  <c r="N32" i="44"/>
  <c r="L33" i="44"/>
  <c r="M33" i="44"/>
  <c r="N33" i="44"/>
  <c r="L34" i="44"/>
  <c r="M34" i="44"/>
  <c r="N34" i="44"/>
  <c r="L35" i="44"/>
  <c r="M35" i="44"/>
  <c r="N35" i="44"/>
  <c r="L36" i="44"/>
  <c r="M36" i="44"/>
  <c r="N36" i="44"/>
  <c r="L37" i="44"/>
  <c r="M37" i="44"/>
  <c r="N37" i="44"/>
  <c r="L38" i="44"/>
  <c r="M38" i="44"/>
  <c r="N38" i="44"/>
  <c r="L39" i="44"/>
  <c r="M39" i="44"/>
  <c r="N39" i="44"/>
  <c r="L40" i="44"/>
  <c r="M40" i="44"/>
  <c r="N40" i="44"/>
  <c r="L41" i="44"/>
  <c r="M41" i="44"/>
  <c r="N41" i="44"/>
  <c r="L42" i="44"/>
  <c r="M42" i="44"/>
  <c r="N42" i="44"/>
  <c r="L43" i="44"/>
  <c r="M43" i="44"/>
  <c r="N43" i="44"/>
  <c r="L44" i="44"/>
  <c r="M44" i="44"/>
  <c r="N44" i="44"/>
  <c r="L45" i="44"/>
  <c r="M45" i="44"/>
  <c r="N45" i="44"/>
  <c r="L46" i="44"/>
  <c r="M46" i="44"/>
  <c r="N46" i="44"/>
  <c r="L47" i="44"/>
  <c r="M47" i="44"/>
  <c r="N47" i="44"/>
  <c r="L48" i="44"/>
  <c r="M48" i="44"/>
  <c r="N48" i="44"/>
  <c r="L49" i="44"/>
  <c r="M49" i="44"/>
  <c r="N49" i="44"/>
  <c r="L50" i="44"/>
  <c r="M50" i="44"/>
  <c r="N50" i="44"/>
  <c r="L51" i="44"/>
  <c r="M51" i="44"/>
  <c r="N51" i="44"/>
  <c r="L52" i="44"/>
  <c r="M52" i="44"/>
  <c r="N52" i="44"/>
  <c r="L53" i="44"/>
  <c r="M53" i="44"/>
  <c r="N53" i="44"/>
  <c r="L54" i="44"/>
  <c r="M54" i="44"/>
  <c r="N54" i="44"/>
  <c r="L55" i="44"/>
  <c r="M55" i="44"/>
  <c r="N55" i="44"/>
  <c r="L56" i="44"/>
  <c r="M56" i="44"/>
  <c r="N56" i="44"/>
  <c r="L57" i="44"/>
  <c r="M57" i="44"/>
  <c r="N57" i="44"/>
  <c r="L58" i="44"/>
  <c r="M58" i="44"/>
  <c r="N58" i="44"/>
  <c r="L59" i="44"/>
  <c r="M59" i="44"/>
  <c r="N59" i="44"/>
  <c r="L60" i="44"/>
  <c r="M60" i="44"/>
  <c r="N60" i="44"/>
  <c r="L61" i="44"/>
  <c r="M61" i="44"/>
  <c r="N61" i="44"/>
  <c r="L62" i="44"/>
  <c r="M62" i="44"/>
  <c r="N62" i="44"/>
  <c r="L63" i="44"/>
  <c r="M63" i="44"/>
  <c r="N63" i="44"/>
  <c r="L64" i="44"/>
  <c r="M64" i="44"/>
  <c r="N64" i="44"/>
  <c r="L65" i="44"/>
  <c r="M65" i="44"/>
  <c r="N65" i="44"/>
  <c r="L66" i="44"/>
  <c r="M66" i="44"/>
  <c r="N66" i="44"/>
  <c r="L67" i="44"/>
  <c r="M67" i="44"/>
  <c r="N67" i="44"/>
  <c r="L68" i="44"/>
  <c r="M68" i="44"/>
  <c r="N68" i="44"/>
  <c r="L69" i="44"/>
  <c r="M69" i="44"/>
  <c r="N69" i="44"/>
  <c r="L70" i="44"/>
  <c r="M70" i="44"/>
  <c r="N70" i="44"/>
  <c r="L71" i="44"/>
  <c r="M71" i="44"/>
  <c r="N71" i="44"/>
  <c r="L72" i="44"/>
  <c r="M72" i="44"/>
  <c r="N72" i="44"/>
  <c r="L73" i="44"/>
  <c r="M73" i="44"/>
  <c r="N73" i="44"/>
  <c r="L74" i="44"/>
  <c r="M74" i="44"/>
  <c r="N74" i="44"/>
  <c r="L75" i="44"/>
  <c r="M75" i="44"/>
  <c r="N75" i="44"/>
  <c r="L76" i="44"/>
  <c r="M76" i="44"/>
  <c r="N76" i="44"/>
  <c r="L77" i="44"/>
  <c r="M77" i="44"/>
  <c r="N77" i="44"/>
  <c r="L78" i="44"/>
  <c r="M78" i="44"/>
  <c r="N78" i="44"/>
  <c r="L79" i="44"/>
  <c r="M79" i="44"/>
  <c r="N79" i="44"/>
  <c r="L80" i="44"/>
  <c r="M80" i="44"/>
  <c r="N80" i="44"/>
  <c r="L81" i="44"/>
  <c r="M81" i="44"/>
  <c r="N81" i="44"/>
  <c r="L82" i="44"/>
  <c r="M82" i="44"/>
  <c r="N82" i="44"/>
  <c r="L83" i="44"/>
  <c r="M83" i="44"/>
  <c r="N83" i="44"/>
  <c r="L84" i="44"/>
  <c r="M84" i="44"/>
  <c r="N84" i="44"/>
  <c r="L85" i="44"/>
  <c r="M85" i="44"/>
  <c r="N85" i="44"/>
  <c r="L86" i="44"/>
  <c r="M86" i="44"/>
  <c r="N86" i="44"/>
  <c r="L87" i="44"/>
  <c r="M87" i="44"/>
  <c r="N87" i="44"/>
  <c r="L88" i="44"/>
  <c r="M88" i="44"/>
  <c r="N88" i="44"/>
  <c r="L89" i="44"/>
  <c r="M89" i="44"/>
  <c r="N89" i="44"/>
  <c r="L90" i="44"/>
  <c r="M90" i="44"/>
  <c r="N90" i="44"/>
  <c r="L91" i="44"/>
  <c r="M91" i="44"/>
  <c r="N91" i="44"/>
  <c r="L92" i="44"/>
  <c r="M92" i="44"/>
  <c r="N92" i="44"/>
  <c r="L93" i="44"/>
  <c r="M93" i="44"/>
  <c r="N93" i="44"/>
  <c r="L94" i="44"/>
  <c r="M94" i="44"/>
  <c r="N94" i="44"/>
  <c r="L95" i="44"/>
  <c r="M95" i="44"/>
  <c r="N95" i="44"/>
  <c r="L96" i="44"/>
  <c r="M96" i="44"/>
  <c r="N96" i="44"/>
  <c r="L97" i="44"/>
  <c r="M97" i="44"/>
  <c r="N97" i="44"/>
  <c r="L98" i="44"/>
  <c r="M98" i="44"/>
  <c r="N98" i="44"/>
  <c r="L99" i="44"/>
  <c r="M99" i="44"/>
  <c r="N99" i="44"/>
  <c r="L100" i="44"/>
  <c r="M100" i="44"/>
  <c r="N100" i="44"/>
  <c r="L101" i="44"/>
  <c r="M101" i="44"/>
  <c r="N101" i="44"/>
  <c r="L102" i="44"/>
  <c r="M102" i="44"/>
  <c r="N102" i="44"/>
  <c r="L103" i="44"/>
  <c r="M103" i="44"/>
  <c r="N103" i="44"/>
  <c r="L104" i="44"/>
  <c r="M104" i="44"/>
  <c r="N104" i="44"/>
  <c r="L105" i="44"/>
  <c r="M105" i="44"/>
  <c r="N105" i="44"/>
  <c r="L106" i="44"/>
  <c r="M106" i="44"/>
  <c r="N106" i="44"/>
  <c r="L107" i="44"/>
  <c r="M107" i="44"/>
  <c r="N107" i="44"/>
  <c r="L108" i="44"/>
  <c r="M108" i="44"/>
  <c r="N108" i="44"/>
  <c r="L109" i="44"/>
  <c r="M109" i="44"/>
  <c r="N109" i="44"/>
  <c r="L110" i="44"/>
  <c r="M110" i="44"/>
  <c r="N110" i="44"/>
  <c r="L111" i="44"/>
  <c r="M111" i="44"/>
  <c r="N111" i="44"/>
  <c r="L112" i="44"/>
  <c r="M112" i="44"/>
  <c r="N112" i="44"/>
  <c r="L113" i="44"/>
  <c r="M113" i="44"/>
  <c r="N113" i="44"/>
  <c r="L114" i="44"/>
  <c r="M114" i="44"/>
  <c r="N114" i="44"/>
  <c r="L115" i="44"/>
  <c r="M115" i="44"/>
  <c r="N115" i="44"/>
  <c r="L116" i="44"/>
  <c r="M116" i="44"/>
  <c r="N116" i="44"/>
  <c r="L117" i="44"/>
  <c r="M117" i="44"/>
  <c r="N117" i="44"/>
  <c r="L118" i="44"/>
  <c r="M118" i="44"/>
  <c r="N118" i="44"/>
  <c r="L119" i="44"/>
  <c r="M119" i="44"/>
  <c r="N119" i="44"/>
  <c r="L120" i="44"/>
  <c r="M120" i="44"/>
  <c r="N120" i="44"/>
  <c r="L121" i="44"/>
  <c r="M121" i="44"/>
  <c r="N121" i="44"/>
  <c r="L122" i="44"/>
  <c r="M122" i="44"/>
  <c r="N122" i="44"/>
  <c r="L123" i="44"/>
  <c r="M123" i="44"/>
  <c r="N123" i="44"/>
  <c r="L124" i="44"/>
  <c r="M124" i="44"/>
  <c r="N124" i="44"/>
  <c r="L125" i="44"/>
  <c r="M125" i="44"/>
  <c r="N125" i="44"/>
  <c r="L126" i="44"/>
  <c r="M126" i="44"/>
  <c r="N126" i="44"/>
  <c r="L127" i="44"/>
  <c r="M127" i="44"/>
  <c r="N127" i="44"/>
  <c r="L128" i="44"/>
  <c r="M128" i="44"/>
  <c r="N128" i="44"/>
  <c r="L129" i="44"/>
  <c r="M129" i="44"/>
  <c r="N129" i="44"/>
  <c r="L130" i="44"/>
  <c r="M130" i="44"/>
  <c r="N130" i="44"/>
  <c r="L131" i="44"/>
  <c r="M131" i="44"/>
  <c r="N131" i="44"/>
  <c r="L132" i="44"/>
  <c r="M132" i="44"/>
  <c r="N132" i="44"/>
  <c r="L133" i="44"/>
  <c r="M133" i="44"/>
  <c r="N133" i="44"/>
  <c r="L134" i="44"/>
  <c r="M134" i="44"/>
  <c r="N134" i="44"/>
  <c r="L135" i="44"/>
  <c r="M135" i="44"/>
  <c r="N135" i="44"/>
  <c r="L136" i="44"/>
  <c r="M136" i="44"/>
  <c r="N136" i="44"/>
  <c r="L137" i="44"/>
  <c r="M137" i="44"/>
  <c r="N137" i="44"/>
  <c r="L138" i="44"/>
  <c r="M138" i="44"/>
  <c r="N138" i="44"/>
  <c r="L139" i="44"/>
  <c r="M139" i="44"/>
  <c r="N139" i="44"/>
  <c r="L140" i="44"/>
  <c r="M140" i="44"/>
  <c r="N140" i="44"/>
  <c r="L141" i="44"/>
  <c r="M141" i="44"/>
  <c r="N141" i="44"/>
  <c r="L142" i="44"/>
  <c r="M142" i="44"/>
  <c r="N142" i="44"/>
  <c r="L143" i="44"/>
  <c r="M143" i="44"/>
  <c r="N143" i="44"/>
  <c r="L144" i="44"/>
  <c r="M144" i="44"/>
  <c r="N144" i="44"/>
  <c r="L145" i="44"/>
  <c r="M145" i="44"/>
  <c r="N145" i="44"/>
  <c r="L146" i="44"/>
  <c r="M146" i="44"/>
  <c r="N146" i="44"/>
  <c r="L147" i="44"/>
  <c r="M147" i="44"/>
  <c r="N147" i="44"/>
  <c r="L148" i="44"/>
  <c r="M148" i="44"/>
  <c r="N148" i="44"/>
  <c r="L149" i="44"/>
  <c r="M149" i="44"/>
  <c r="N149" i="44"/>
  <c r="L150" i="44"/>
  <c r="M150" i="44"/>
  <c r="N150" i="44"/>
  <c r="L151" i="44"/>
  <c r="M151" i="44"/>
  <c r="N151" i="44"/>
  <c r="L152" i="44"/>
  <c r="M152" i="44"/>
  <c r="N152" i="44"/>
  <c r="L153" i="44"/>
  <c r="M153" i="44"/>
  <c r="N153" i="44"/>
  <c r="L154" i="44"/>
  <c r="M154" i="44"/>
  <c r="N154" i="44"/>
  <c r="L155" i="44"/>
  <c r="M155" i="44"/>
  <c r="N155" i="44"/>
  <c r="L156" i="44"/>
  <c r="M156" i="44"/>
  <c r="N156" i="44"/>
  <c r="L157" i="44"/>
  <c r="M157" i="44"/>
  <c r="N157" i="44"/>
  <c r="L158" i="44"/>
  <c r="M158" i="44"/>
  <c r="N158" i="44"/>
  <c r="L159" i="44"/>
  <c r="M159" i="44"/>
  <c r="N159" i="44"/>
  <c r="L160" i="44"/>
  <c r="M160" i="44"/>
  <c r="N160" i="44"/>
  <c r="L161" i="44"/>
  <c r="M161" i="44"/>
  <c r="N161" i="44"/>
  <c r="L162" i="44"/>
  <c r="M162" i="44"/>
  <c r="N162" i="44"/>
  <c r="L163" i="44"/>
  <c r="M163" i="44"/>
  <c r="N163" i="44"/>
  <c r="L164" i="44"/>
  <c r="M164" i="44"/>
  <c r="N164" i="44"/>
  <c r="L165" i="44"/>
  <c r="M165" i="44"/>
  <c r="N165" i="44"/>
  <c r="L166" i="44"/>
  <c r="M166" i="44"/>
  <c r="N166" i="44"/>
  <c r="L167" i="44"/>
  <c r="M167" i="44"/>
  <c r="N167" i="44"/>
  <c r="L168" i="44"/>
  <c r="M168" i="44"/>
  <c r="N168" i="44"/>
  <c r="L169" i="44"/>
  <c r="M169" i="44"/>
  <c r="N169" i="44"/>
  <c r="L170" i="44"/>
  <c r="M170" i="44"/>
  <c r="N170" i="44"/>
  <c r="L171" i="44"/>
  <c r="M171" i="44"/>
  <c r="N171" i="44"/>
  <c r="L172" i="44"/>
  <c r="M172" i="44"/>
  <c r="N172" i="44"/>
  <c r="L173" i="44"/>
  <c r="M173" i="44"/>
  <c r="N173" i="44"/>
  <c r="L174" i="44"/>
  <c r="M174" i="44"/>
  <c r="N174" i="44"/>
  <c r="L175" i="44"/>
  <c r="M175" i="44"/>
  <c r="N175" i="44"/>
  <c r="L176" i="44"/>
  <c r="M176" i="44"/>
  <c r="N176" i="44"/>
  <c r="L177" i="44"/>
  <c r="M177" i="44"/>
  <c r="N177" i="44"/>
  <c r="L178" i="44"/>
  <c r="M178" i="44"/>
  <c r="N178" i="44"/>
  <c r="L179" i="44"/>
  <c r="M179" i="44"/>
  <c r="N179" i="44"/>
  <c r="L180" i="44"/>
  <c r="M180" i="44"/>
  <c r="N180" i="44"/>
  <c r="L181" i="44"/>
  <c r="M181" i="44"/>
  <c r="N181" i="44"/>
  <c r="L182" i="44"/>
  <c r="M182" i="44"/>
  <c r="N182" i="44"/>
  <c r="L183" i="44"/>
  <c r="M183" i="44"/>
  <c r="N183" i="44"/>
  <c r="L184" i="44"/>
  <c r="M184" i="44"/>
  <c r="N184" i="44"/>
  <c r="L185" i="44"/>
  <c r="M185" i="44"/>
  <c r="N185" i="44"/>
  <c r="L186" i="44"/>
  <c r="M186" i="44"/>
  <c r="N186" i="44"/>
  <c r="L187" i="44"/>
  <c r="M187" i="44"/>
  <c r="N187" i="44"/>
  <c r="L188" i="44"/>
  <c r="M188" i="44"/>
  <c r="N188" i="44"/>
  <c r="L189" i="44"/>
  <c r="M189" i="44"/>
  <c r="N189" i="44"/>
  <c r="L190" i="44"/>
  <c r="M190" i="44"/>
  <c r="N190" i="44"/>
  <c r="L191" i="44"/>
  <c r="M191" i="44"/>
  <c r="N191" i="44"/>
  <c r="L192" i="44"/>
  <c r="M192" i="44"/>
  <c r="N192" i="44"/>
  <c r="L193" i="44"/>
  <c r="M193" i="44"/>
  <c r="N193" i="44"/>
  <c r="L194" i="44"/>
  <c r="M194" i="44"/>
  <c r="N194" i="44"/>
  <c r="L195" i="44"/>
  <c r="M195" i="44"/>
  <c r="N195" i="44"/>
  <c r="L196" i="44"/>
  <c r="M196" i="44"/>
  <c r="N196" i="44"/>
  <c r="L197" i="44"/>
  <c r="M197" i="44"/>
  <c r="N197" i="44"/>
  <c r="L198" i="44"/>
  <c r="M198" i="44"/>
  <c r="N198" i="44"/>
  <c r="L199" i="44"/>
  <c r="M199" i="44"/>
  <c r="N199" i="44"/>
  <c r="L200" i="44"/>
  <c r="M200" i="44"/>
  <c r="N200" i="44"/>
  <c r="L201" i="44"/>
  <c r="M201" i="44"/>
  <c r="N201" i="44"/>
  <c r="L202" i="44"/>
  <c r="M202" i="44"/>
  <c r="N202" i="44"/>
  <c r="L203" i="44"/>
  <c r="M203" i="44"/>
  <c r="N203" i="44"/>
  <c r="L204" i="44"/>
  <c r="M204" i="44"/>
  <c r="N204" i="44"/>
  <c r="L205" i="44"/>
  <c r="M205" i="44"/>
  <c r="N205" i="44"/>
  <c r="L206" i="44"/>
  <c r="M206" i="44"/>
  <c r="N206" i="44"/>
  <c r="L207" i="44"/>
  <c r="M207" i="44"/>
  <c r="N207" i="44"/>
  <c r="L208" i="44"/>
  <c r="M208" i="44"/>
  <c r="N208" i="44"/>
  <c r="L209" i="44"/>
  <c r="M209" i="44"/>
  <c r="N209" i="44"/>
  <c r="L210" i="44"/>
  <c r="M210" i="44"/>
  <c r="N210" i="44"/>
  <c r="L211" i="44"/>
  <c r="M211" i="44"/>
  <c r="N211" i="44"/>
  <c r="L212" i="44"/>
  <c r="M212" i="44"/>
  <c r="N212" i="44"/>
  <c r="L213" i="44"/>
  <c r="M213" i="44"/>
  <c r="N213" i="44"/>
  <c r="L214" i="44"/>
  <c r="M214" i="44"/>
  <c r="N214" i="44"/>
  <c r="L215" i="44"/>
  <c r="M215" i="44"/>
  <c r="N215" i="44"/>
  <c r="L216" i="44"/>
  <c r="M216" i="44"/>
  <c r="N216" i="44"/>
  <c r="L217" i="44"/>
  <c r="M217" i="44"/>
  <c r="N217" i="44"/>
  <c r="L218" i="44"/>
  <c r="M218" i="44"/>
  <c r="N218" i="44"/>
  <c r="L219" i="44"/>
  <c r="M219" i="44"/>
  <c r="N219" i="44"/>
  <c r="L220" i="44"/>
  <c r="M220" i="44"/>
  <c r="N220" i="44"/>
  <c r="L221" i="44"/>
  <c r="M221" i="44"/>
  <c r="N221" i="44"/>
  <c r="L222" i="44"/>
  <c r="M222" i="44"/>
  <c r="N222" i="44"/>
  <c r="L223" i="44"/>
  <c r="M223" i="44"/>
  <c r="N223" i="44"/>
  <c r="L224" i="44"/>
  <c r="M224" i="44"/>
  <c r="N224" i="44"/>
  <c r="L225" i="44"/>
  <c r="M225" i="44"/>
  <c r="N225" i="44"/>
  <c r="L226" i="44"/>
  <c r="M226" i="44"/>
  <c r="N226" i="44"/>
  <c r="L227" i="44"/>
  <c r="M227" i="44"/>
  <c r="N227" i="44"/>
  <c r="M4" i="44"/>
  <c r="N4" i="44"/>
  <c r="L4" i="44"/>
  <c r="S186" i="34"/>
  <c r="T186" i="34" s="1"/>
  <c r="U186" i="34" s="1"/>
  <c r="V186" i="34"/>
  <c r="G183" i="23" s="1"/>
  <c r="S213" i="34"/>
  <c r="T213" i="34" s="1"/>
  <c r="U213" i="34" s="1"/>
  <c r="V213" i="34"/>
  <c r="K241" i="43"/>
  <c r="L241" i="43"/>
  <c r="M241" i="43"/>
  <c r="K5" i="43"/>
  <c r="L5" i="43"/>
  <c r="M5" i="43"/>
  <c r="K6" i="43"/>
  <c r="L6" i="43"/>
  <c r="M6" i="43"/>
  <c r="K7" i="43"/>
  <c r="L7" i="43"/>
  <c r="M7" i="43"/>
  <c r="K8" i="43"/>
  <c r="L8" i="43"/>
  <c r="M8" i="43"/>
  <c r="K9" i="43"/>
  <c r="L9" i="43"/>
  <c r="M9" i="43"/>
  <c r="K10" i="43"/>
  <c r="L10" i="43"/>
  <c r="M10" i="43"/>
  <c r="K11" i="43"/>
  <c r="L11" i="43"/>
  <c r="M11" i="43"/>
  <c r="K12" i="43"/>
  <c r="L12" i="43"/>
  <c r="M12" i="43"/>
  <c r="K13" i="43"/>
  <c r="L13" i="43"/>
  <c r="M13" i="43"/>
  <c r="K14" i="43"/>
  <c r="L14" i="43"/>
  <c r="M14" i="43"/>
  <c r="K15" i="43"/>
  <c r="L15" i="43"/>
  <c r="M15" i="43"/>
  <c r="K16" i="43"/>
  <c r="L16" i="43"/>
  <c r="M16" i="43"/>
  <c r="K17" i="43"/>
  <c r="L17" i="43"/>
  <c r="M17" i="43"/>
  <c r="K18" i="43"/>
  <c r="L18" i="43"/>
  <c r="M18" i="43"/>
  <c r="K19" i="43"/>
  <c r="L19" i="43"/>
  <c r="M19" i="43"/>
  <c r="K20" i="43"/>
  <c r="L20" i="43"/>
  <c r="M20" i="43"/>
  <c r="K21" i="43"/>
  <c r="L21" i="43"/>
  <c r="M21" i="43"/>
  <c r="K22" i="43"/>
  <c r="L22" i="43"/>
  <c r="M22" i="43"/>
  <c r="K23" i="43"/>
  <c r="L23" i="43"/>
  <c r="M23" i="43"/>
  <c r="K24" i="43"/>
  <c r="L24" i="43"/>
  <c r="M24" i="43"/>
  <c r="K25" i="43"/>
  <c r="L25" i="43"/>
  <c r="M25" i="43"/>
  <c r="K26" i="43"/>
  <c r="L26" i="43"/>
  <c r="M26" i="43"/>
  <c r="K27" i="43"/>
  <c r="L27" i="43"/>
  <c r="M27" i="43"/>
  <c r="K28" i="43"/>
  <c r="L28" i="43"/>
  <c r="M28" i="43"/>
  <c r="K29" i="43"/>
  <c r="L29" i="43"/>
  <c r="M29" i="43"/>
  <c r="K30" i="43"/>
  <c r="L30" i="43"/>
  <c r="M30" i="43"/>
  <c r="K31" i="43"/>
  <c r="L31" i="43"/>
  <c r="M31" i="43"/>
  <c r="K32" i="43"/>
  <c r="L32" i="43"/>
  <c r="M32" i="43"/>
  <c r="K33" i="43"/>
  <c r="L33" i="43"/>
  <c r="M33" i="43"/>
  <c r="K34" i="43"/>
  <c r="L34" i="43"/>
  <c r="M34" i="43"/>
  <c r="K35" i="43"/>
  <c r="L35" i="43"/>
  <c r="M35" i="43"/>
  <c r="K36" i="43"/>
  <c r="L36" i="43"/>
  <c r="M36" i="43"/>
  <c r="K37" i="43"/>
  <c r="L37" i="43"/>
  <c r="M37" i="43"/>
  <c r="K38" i="43"/>
  <c r="L38" i="43"/>
  <c r="M38" i="43"/>
  <c r="K39" i="43"/>
  <c r="L39" i="43"/>
  <c r="M39" i="43"/>
  <c r="K40" i="43"/>
  <c r="L40" i="43"/>
  <c r="M40" i="43"/>
  <c r="K41" i="43"/>
  <c r="L41" i="43"/>
  <c r="M41" i="43"/>
  <c r="K42" i="43"/>
  <c r="L42" i="43"/>
  <c r="M42" i="43"/>
  <c r="K43" i="43"/>
  <c r="L43" i="43"/>
  <c r="M43" i="43"/>
  <c r="K44" i="43"/>
  <c r="L44" i="43"/>
  <c r="M44" i="43"/>
  <c r="K45" i="43"/>
  <c r="L45" i="43"/>
  <c r="M45" i="43"/>
  <c r="K46" i="43"/>
  <c r="L46" i="43"/>
  <c r="M46" i="43"/>
  <c r="K47" i="43"/>
  <c r="L47" i="43"/>
  <c r="M47" i="43"/>
  <c r="K48" i="43"/>
  <c r="L48" i="43"/>
  <c r="M48" i="43"/>
  <c r="K49" i="43"/>
  <c r="L49" i="43"/>
  <c r="M49" i="43"/>
  <c r="K50" i="43"/>
  <c r="L50" i="43"/>
  <c r="M50" i="43"/>
  <c r="K51" i="43"/>
  <c r="L51" i="43"/>
  <c r="M51" i="43"/>
  <c r="K52" i="43"/>
  <c r="L52" i="43"/>
  <c r="M52" i="43"/>
  <c r="K53" i="43"/>
  <c r="L53" i="43"/>
  <c r="M53" i="43"/>
  <c r="K54" i="43"/>
  <c r="L54" i="43"/>
  <c r="M54" i="43"/>
  <c r="K55" i="43"/>
  <c r="L55" i="43"/>
  <c r="M55" i="43"/>
  <c r="K56" i="43"/>
  <c r="L56" i="43"/>
  <c r="M56" i="43"/>
  <c r="K57" i="43"/>
  <c r="L57" i="43"/>
  <c r="M57" i="43"/>
  <c r="K58" i="43"/>
  <c r="L58" i="43"/>
  <c r="M58" i="43"/>
  <c r="K59" i="43"/>
  <c r="L59" i="43"/>
  <c r="M59" i="43"/>
  <c r="K60" i="43"/>
  <c r="L60" i="43"/>
  <c r="M60" i="43"/>
  <c r="K61" i="43"/>
  <c r="L61" i="43"/>
  <c r="M61" i="43"/>
  <c r="K62" i="43"/>
  <c r="L62" i="43"/>
  <c r="M62" i="43"/>
  <c r="K63" i="43"/>
  <c r="L63" i="43"/>
  <c r="M63" i="43"/>
  <c r="K64" i="43"/>
  <c r="L64" i="43"/>
  <c r="M64" i="43"/>
  <c r="K65" i="43"/>
  <c r="L65" i="43"/>
  <c r="M65" i="43"/>
  <c r="K66" i="43"/>
  <c r="L66" i="43"/>
  <c r="M66" i="43"/>
  <c r="K67" i="43"/>
  <c r="L67" i="43"/>
  <c r="M67" i="43"/>
  <c r="K68" i="43"/>
  <c r="L68" i="43"/>
  <c r="M68" i="43"/>
  <c r="K69" i="43"/>
  <c r="L69" i="43"/>
  <c r="M69" i="43"/>
  <c r="K70" i="43"/>
  <c r="L70" i="43"/>
  <c r="M70" i="43"/>
  <c r="K71" i="43"/>
  <c r="L71" i="43"/>
  <c r="M71" i="43"/>
  <c r="K72" i="43"/>
  <c r="L72" i="43"/>
  <c r="M72" i="43"/>
  <c r="K73" i="43"/>
  <c r="L73" i="43"/>
  <c r="M73" i="43"/>
  <c r="K74" i="43"/>
  <c r="L74" i="43"/>
  <c r="M74" i="43"/>
  <c r="K75" i="43"/>
  <c r="L75" i="43"/>
  <c r="M75" i="43"/>
  <c r="K76" i="43"/>
  <c r="L76" i="43"/>
  <c r="M76" i="43"/>
  <c r="K77" i="43"/>
  <c r="L77" i="43"/>
  <c r="M77" i="43"/>
  <c r="K78" i="43"/>
  <c r="L78" i="43"/>
  <c r="M78" i="43"/>
  <c r="K79" i="43"/>
  <c r="L79" i="43"/>
  <c r="M79" i="43"/>
  <c r="K80" i="43"/>
  <c r="L80" i="43"/>
  <c r="M80" i="43"/>
  <c r="K81" i="43"/>
  <c r="L81" i="43"/>
  <c r="M81" i="43"/>
  <c r="K82" i="43"/>
  <c r="L82" i="43"/>
  <c r="M82" i="43"/>
  <c r="K83" i="43"/>
  <c r="L83" i="43"/>
  <c r="M83" i="43"/>
  <c r="K84" i="43"/>
  <c r="L84" i="43"/>
  <c r="M84" i="43"/>
  <c r="K85" i="43"/>
  <c r="L85" i="43"/>
  <c r="M85" i="43"/>
  <c r="K86" i="43"/>
  <c r="L86" i="43"/>
  <c r="M86" i="43"/>
  <c r="K87" i="43"/>
  <c r="L87" i="43"/>
  <c r="M87" i="43"/>
  <c r="K88" i="43"/>
  <c r="L88" i="43"/>
  <c r="M88" i="43"/>
  <c r="K89" i="43"/>
  <c r="L89" i="43"/>
  <c r="M89" i="43"/>
  <c r="K90" i="43"/>
  <c r="L90" i="43"/>
  <c r="M90" i="43"/>
  <c r="K91" i="43"/>
  <c r="L91" i="43"/>
  <c r="M91" i="43"/>
  <c r="K92" i="43"/>
  <c r="L92" i="43"/>
  <c r="M92" i="43"/>
  <c r="K93" i="43"/>
  <c r="L93" i="43"/>
  <c r="M93" i="43"/>
  <c r="K94" i="43"/>
  <c r="L94" i="43"/>
  <c r="M94" i="43"/>
  <c r="K95" i="43"/>
  <c r="L95" i="43"/>
  <c r="M95" i="43"/>
  <c r="K96" i="43"/>
  <c r="L96" i="43"/>
  <c r="M96" i="43"/>
  <c r="K97" i="43"/>
  <c r="L97" i="43"/>
  <c r="M97" i="43"/>
  <c r="K98" i="43"/>
  <c r="L98" i="43"/>
  <c r="M98" i="43"/>
  <c r="K99" i="43"/>
  <c r="L99" i="43"/>
  <c r="M99" i="43"/>
  <c r="K100" i="43"/>
  <c r="L100" i="43"/>
  <c r="M100" i="43"/>
  <c r="K101" i="43"/>
  <c r="L101" i="43"/>
  <c r="M101" i="43"/>
  <c r="K102" i="43"/>
  <c r="L102" i="43"/>
  <c r="M102" i="43"/>
  <c r="K103" i="43"/>
  <c r="L103" i="43"/>
  <c r="M103" i="43"/>
  <c r="K104" i="43"/>
  <c r="L104" i="43"/>
  <c r="M104" i="43"/>
  <c r="K105" i="43"/>
  <c r="L105" i="43"/>
  <c r="M105" i="43"/>
  <c r="K106" i="43"/>
  <c r="L106" i="43"/>
  <c r="M106" i="43"/>
  <c r="K107" i="43"/>
  <c r="L107" i="43"/>
  <c r="M107" i="43"/>
  <c r="K108" i="43"/>
  <c r="L108" i="43"/>
  <c r="M108" i="43"/>
  <c r="K109" i="43"/>
  <c r="L109" i="43"/>
  <c r="M109" i="43"/>
  <c r="K110" i="43"/>
  <c r="L110" i="43"/>
  <c r="M110" i="43"/>
  <c r="K111" i="43"/>
  <c r="L111" i="43"/>
  <c r="M111" i="43"/>
  <c r="K112" i="43"/>
  <c r="L112" i="43"/>
  <c r="M112" i="43"/>
  <c r="K113" i="43"/>
  <c r="L113" i="43"/>
  <c r="M113" i="43"/>
  <c r="K114" i="43"/>
  <c r="L114" i="43"/>
  <c r="M114" i="43"/>
  <c r="K115" i="43"/>
  <c r="L115" i="43"/>
  <c r="M115" i="43"/>
  <c r="K116" i="43"/>
  <c r="L116" i="43"/>
  <c r="M116" i="43"/>
  <c r="K117" i="43"/>
  <c r="L117" i="43"/>
  <c r="M117" i="43"/>
  <c r="K118" i="43"/>
  <c r="L118" i="43"/>
  <c r="M118" i="43"/>
  <c r="K119" i="43"/>
  <c r="L119" i="43"/>
  <c r="M119" i="43"/>
  <c r="K120" i="43"/>
  <c r="L120" i="43"/>
  <c r="M120" i="43"/>
  <c r="K121" i="43"/>
  <c r="L121" i="43"/>
  <c r="M121" i="43"/>
  <c r="K122" i="43"/>
  <c r="L122" i="43"/>
  <c r="M122" i="43"/>
  <c r="K123" i="43"/>
  <c r="L123" i="43"/>
  <c r="M123" i="43"/>
  <c r="K124" i="43"/>
  <c r="L124" i="43"/>
  <c r="M124" i="43"/>
  <c r="K125" i="43"/>
  <c r="L125" i="43"/>
  <c r="M125" i="43"/>
  <c r="K126" i="43"/>
  <c r="L126" i="43"/>
  <c r="M126" i="43"/>
  <c r="K127" i="43"/>
  <c r="L127" i="43"/>
  <c r="M127" i="43"/>
  <c r="K128" i="43"/>
  <c r="L128" i="43"/>
  <c r="M128" i="43"/>
  <c r="K129" i="43"/>
  <c r="L129" i="43"/>
  <c r="M129" i="43"/>
  <c r="K130" i="43"/>
  <c r="L130" i="43"/>
  <c r="M130" i="43"/>
  <c r="K131" i="43"/>
  <c r="L131" i="43"/>
  <c r="M131" i="43"/>
  <c r="K132" i="43"/>
  <c r="L132" i="43"/>
  <c r="M132" i="43"/>
  <c r="K133" i="43"/>
  <c r="L133" i="43"/>
  <c r="M133" i="43"/>
  <c r="K134" i="43"/>
  <c r="L134" i="43"/>
  <c r="M134" i="43"/>
  <c r="K135" i="43"/>
  <c r="L135" i="43"/>
  <c r="M135" i="43"/>
  <c r="K136" i="43"/>
  <c r="L136" i="43"/>
  <c r="M136" i="43"/>
  <c r="K137" i="43"/>
  <c r="L137" i="43"/>
  <c r="M137" i="43"/>
  <c r="K138" i="43"/>
  <c r="L138" i="43"/>
  <c r="M138" i="43"/>
  <c r="K139" i="43"/>
  <c r="L139" i="43"/>
  <c r="M139" i="43"/>
  <c r="K140" i="43"/>
  <c r="L140" i="43"/>
  <c r="M140" i="43"/>
  <c r="K141" i="43"/>
  <c r="L141" i="43"/>
  <c r="M141" i="43"/>
  <c r="K142" i="43"/>
  <c r="L142" i="43"/>
  <c r="M142" i="43"/>
  <c r="K143" i="43"/>
  <c r="L143" i="43"/>
  <c r="M143" i="43"/>
  <c r="K144" i="43"/>
  <c r="L144" i="43"/>
  <c r="M144" i="43"/>
  <c r="K145" i="43"/>
  <c r="L145" i="43"/>
  <c r="M145" i="43"/>
  <c r="K146" i="43"/>
  <c r="L146" i="43"/>
  <c r="M146" i="43"/>
  <c r="K147" i="43"/>
  <c r="L147" i="43"/>
  <c r="M147" i="43"/>
  <c r="K148" i="43"/>
  <c r="L148" i="43"/>
  <c r="M148" i="43"/>
  <c r="K149" i="43"/>
  <c r="L149" i="43"/>
  <c r="M149" i="43"/>
  <c r="K150" i="43"/>
  <c r="L150" i="43"/>
  <c r="M150" i="43"/>
  <c r="K151" i="43"/>
  <c r="L151" i="43"/>
  <c r="M151" i="43"/>
  <c r="K152" i="43"/>
  <c r="L152" i="43"/>
  <c r="M152" i="43"/>
  <c r="K153" i="43"/>
  <c r="L153" i="43"/>
  <c r="M153" i="43"/>
  <c r="K154" i="43"/>
  <c r="L154" i="43"/>
  <c r="M154" i="43"/>
  <c r="K155" i="43"/>
  <c r="L155" i="43"/>
  <c r="M155" i="43"/>
  <c r="K156" i="43"/>
  <c r="L156" i="43"/>
  <c r="M156" i="43"/>
  <c r="K157" i="43"/>
  <c r="L157" i="43"/>
  <c r="M157" i="43"/>
  <c r="K158" i="43"/>
  <c r="L158" i="43"/>
  <c r="M158" i="43"/>
  <c r="K159" i="43"/>
  <c r="L159" i="43"/>
  <c r="M159" i="43"/>
  <c r="K160" i="43"/>
  <c r="L160" i="43"/>
  <c r="M160" i="43"/>
  <c r="K161" i="43"/>
  <c r="L161" i="43"/>
  <c r="M161" i="43"/>
  <c r="K162" i="43"/>
  <c r="L162" i="43"/>
  <c r="M162" i="43"/>
  <c r="K163" i="43"/>
  <c r="L163" i="43"/>
  <c r="M163" i="43"/>
  <c r="K164" i="43"/>
  <c r="L164" i="43"/>
  <c r="M164" i="43"/>
  <c r="K165" i="43"/>
  <c r="L165" i="43"/>
  <c r="M165" i="43"/>
  <c r="K166" i="43"/>
  <c r="L166" i="43"/>
  <c r="M166" i="43"/>
  <c r="K167" i="43"/>
  <c r="L167" i="43"/>
  <c r="M167" i="43"/>
  <c r="K168" i="43"/>
  <c r="L168" i="43"/>
  <c r="M168" i="43"/>
  <c r="K169" i="43"/>
  <c r="L169" i="43"/>
  <c r="M169" i="43"/>
  <c r="K170" i="43"/>
  <c r="L170" i="43"/>
  <c r="M170" i="43"/>
  <c r="K171" i="43"/>
  <c r="L171" i="43"/>
  <c r="M171" i="43"/>
  <c r="K172" i="43"/>
  <c r="L172" i="43"/>
  <c r="M172" i="43"/>
  <c r="K173" i="43"/>
  <c r="L173" i="43"/>
  <c r="M173" i="43"/>
  <c r="K174" i="43"/>
  <c r="L174" i="43"/>
  <c r="M174" i="43"/>
  <c r="K175" i="43"/>
  <c r="L175" i="43"/>
  <c r="M175" i="43"/>
  <c r="K176" i="43"/>
  <c r="L176" i="43"/>
  <c r="M176" i="43"/>
  <c r="K177" i="43"/>
  <c r="L177" i="43"/>
  <c r="M177" i="43"/>
  <c r="K178" i="43"/>
  <c r="L178" i="43"/>
  <c r="M178" i="43"/>
  <c r="K179" i="43"/>
  <c r="L179" i="43"/>
  <c r="M179" i="43"/>
  <c r="K180" i="43"/>
  <c r="L180" i="43"/>
  <c r="M180" i="43"/>
  <c r="K181" i="43"/>
  <c r="L181" i="43"/>
  <c r="M181" i="43"/>
  <c r="K182" i="43"/>
  <c r="L182" i="43"/>
  <c r="M182" i="43"/>
  <c r="K183" i="43"/>
  <c r="L183" i="43"/>
  <c r="M183" i="43"/>
  <c r="K184" i="43"/>
  <c r="L184" i="43"/>
  <c r="M184" i="43"/>
  <c r="K185" i="43"/>
  <c r="L185" i="43"/>
  <c r="M185" i="43"/>
  <c r="K186" i="43"/>
  <c r="L186" i="43"/>
  <c r="M186" i="43"/>
  <c r="K187" i="43"/>
  <c r="L187" i="43"/>
  <c r="M187" i="43"/>
  <c r="K188" i="43"/>
  <c r="L188" i="43"/>
  <c r="M188" i="43"/>
  <c r="K189" i="43"/>
  <c r="L189" i="43"/>
  <c r="M189" i="43"/>
  <c r="K190" i="43"/>
  <c r="L190" i="43"/>
  <c r="M190" i="43"/>
  <c r="K191" i="43"/>
  <c r="L191" i="43"/>
  <c r="M191" i="43"/>
  <c r="K192" i="43"/>
  <c r="L192" i="43"/>
  <c r="M192" i="43"/>
  <c r="K193" i="43"/>
  <c r="L193" i="43"/>
  <c r="M193" i="43"/>
  <c r="K194" i="43"/>
  <c r="L194" i="43"/>
  <c r="M194" i="43"/>
  <c r="K195" i="43"/>
  <c r="L195" i="43"/>
  <c r="M195" i="43"/>
  <c r="K196" i="43"/>
  <c r="L196" i="43"/>
  <c r="M196" i="43"/>
  <c r="K197" i="43"/>
  <c r="L197" i="43"/>
  <c r="M197" i="43"/>
  <c r="K198" i="43"/>
  <c r="L198" i="43"/>
  <c r="M198" i="43"/>
  <c r="K199" i="43"/>
  <c r="L199" i="43"/>
  <c r="M199" i="43"/>
  <c r="K200" i="43"/>
  <c r="L200" i="43"/>
  <c r="M200" i="43"/>
  <c r="K201" i="43"/>
  <c r="L201" i="43"/>
  <c r="M201" i="43"/>
  <c r="K202" i="43"/>
  <c r="L202" i="43"/>
  <c r="M202" i="43"/>
  <c r="K203" i="43"/>
  <c r="L203" i="43"/>
  <c r="M203" i="43"/>
  <c r="K204" i="43"/>
  <c r="L204" i="43"/>
  <c r="M204" i="43"/>
  <c r="K205" i="43"/>
  <c r="L205" i="43"/>
  <c r="M205" i="43"/>
  <c r="K206" i="43"/>
  <c r="L206" i="43"/>
  <c r="M206" i="43"/>
  <c r="K207" i="43"/>
  <c r="L207" i="43"/>
  <c r="M207" i="43"/>
  <c r="K208" i="43"/>
  <c r="L208" i="43"/>
  <c r="M208" i="43"/>
  <c r="K209" i="43"/>
  <c r="L209" i="43"/>
  <c r="M209" i="43"/>
  <c r="K210" i="43"/>
  <c r="L210" i="43"/>
  <c r="M210" i="43"/>
  <c r="K211" i="43"/>
  <c r="L211" i="43"/>
  <c r="M211" i="43"/>
  <c r="K212" i="43"/>
  <c r="L212" i="43"/>
  <c r="M212" i="43"/>
  <c r="K213" i="43"/>
  <c r="L213" i="43"/>
  <c r="M213" i="43"/>
  <c r="K214" i="43"/>
  <c r="L214" i="43"/>
  <c r="M214" i="43"/>
  <c r="K215" i="43"/>
  <c r="L215" i="43"/>
  <c r="M215" i="43"/>
  <c r="K216" i="43"/>
  <c r="L216" i="43"/>
  <c r="M216" i="43"/>
  <c r="K217" i="43"/>
  <c r="L217" i="43"/>
  <c r="M217" i="43"/>
  <c r="K218" i="43"/>
  <c r="L218" i="43"/>
  <c r="M218" i="43"/>
  <c r="K219" i="43"/>
  <c r="L219" i="43"/>
  <c r="M219" i="43"/>
  <c r="K220" i="43"/>
  <c r="L220" i="43"/>
  <c r="M220" i="43"/>
  <c r="K221" i="43"/>
  <c r="L221" i="43"/>
  <c r="M221" i="43"/>
  <c r="K222" i="43"/>
  <c r="L222" i="43"/>
  <c r="M222" i="43"/>
  <c r="K223" i="43"/>
  <c r="L223" i="43"/>
  <c r="M223" i="43"/>
  <c r="K224" i="43"/>
  <c r="L224" i="43"/>
  <c r="M224" i="43"/>
  <c r="K225" i="43"/>
  <c r="L225" i="43"/>
  <c r="M225" i="43"/>
  <c r="K226" i="43"/>
  <c r="L226" i="43"/>
  <c r="M226" i="43"/>
  <c r="K227" i="43"/>
  <c r="L227" i="43"/>
  <c r="M227" i="43"/>
  <c r="K228" i="43"/>
  <c r="L228" i="43"/>
  <c r="M228" i="43"/>
  <c r="K229" i="43"/>
  <c r="L229" i="43"/>
  <c r="M229" i="43"/>
  <c r="K230" i="43"/>
  <c r="L230" i="43"/>
  <c r="M230" i="43"/>
  <c r="K231" i="43"/>
  <c r="L231" i="43"/>
  <c r="M231" i="43"/>
  <c r="K232" i="43"/>
  <c r="L232" i="43"/>
  <c r="M232" i="43"/>
  <c r="K233" i="43"/>
  <c r="L233" i="43"/>
  <c r="M233" i="43"/>
  <c r="K234" i="43"/>
  <c r="L234" i="43"/>
  <c r="M234" i="43"/>
  <c r="K235" i="43"/>
  <c r="L235" i="43"/>
  <c r="M235" i="43"/>
  <c r="K236" i="43"/>
  <c r="L236" i="43"/>
  <c r="M236" i="43"/>
  <c r="K237" i="43"/>
  <c r="L237" i="43"/>
  <c r="M237" i="43"/>
  <c r="K238" i="43"/>
  <c r="L238" i="43"/>
  <c r="M238" i="43"/>
  <c r="K239" i="43"/>
  <c r="L239" i="43"/>
  <c r="M239" i="43"/>
  <c r="K240" i="43"/>
  <c r="L240" i="43"/>
  <c r="M240" i="43"/>
  <c r="M4" i="43"/>
  <c r="L4" i="43"/>
  <c r="K4" i="43"/>
  <c r="AM235" i="39"/>
  <c r="AN235" i="39"/>
  <c r="AO235" i="39"/>
  <c r="AM236" i="39"/>
  <c r="AN236" i="39"/>
  <c r="AO236" i="39"/>
  <c r="AM237" i="39"/>
  <c r="AN237" i="39"/>
  <c r="AO237" i="39"/>
  <c r="AM238" i="39"/>
  <c r="AN238" i="39"/>
  <c r="AO238" i="39"/>
  <c r="AM239" i="39"/>
  <c r="AN239" i="39"/>
  <c r="AO239" i="39"/>
  <c r="AM240" i="39"/>
  <c r="AN240" i="39"/>
  <c r="AO240" i="39"/>
  <c r="AM241" i="39"/>
  <c r="AN241" i="39"/>
  <c r="AO241" i="39"/>
  <c r="AM242" i="39"/>
  <c r="AN242" i="39"/>
  <c r="AO242" i="39"/>
  <c r="AM243" i="39"/>
  <c r="AN243" i="39"/>
  <c r="AO243" i="39"/>
  <c r="AN234" i="39"/>
  <c r="AO234" i="39"/>
  <c r="AM234" i="39"/>
  <c r="AM169" i="39"/>
  <c r="AN169" i="39"/>
  <c r="AO169" i="39"/>
  <c r="AM170" i="39"/>
  <c r="AN170" i="39"/>
  <c r="AO170" i="39"/>
  <c r="AM171" i="39"/>
  <c r="AN171" i="39"/>
  <c r="AO171" i="39"/>
  <c r="AM172" i="39"/>
  <c r="AN172" i="39"/>
  <c r="AO172" i="39"/>
  <c r="AM173" i="39"/>
  <c r="AN173" i="39"/>
  <c r="AO173" i="39"/>
  <c r="AM174" i="39"/>
  <c r="AN174" i="39"/>
  <c r="AO174" i="39"/>
  <c r="AM175" i="39"/>
  <c r="AN175" i="39"/>
  <c r="AO175" i="39"/>
  <c r="AM176" i="39"/>
  <c r="AN176" i="39"/>
  <c r="AO176" i="39"/>
  <c r="AM177" i="39"/>
  <c r="AN177" i="39"/>
  <c r="AO177" i="39"/>
  <c r="AM178" i="39"/>
  <c r="AN178" i="39"/>
  <c r="AO178" i="39"/>
  <c r="AM179" i="39"/>
  <c r="AN179" i="39"/>
  <c r="AO179" i="39"/>
  <c r="AM180" i="39"/>
  <c r="AN180" i="39"/>
  <c r="AO180" i="39"/>
  <c r="AM181" i="39"/>
  <c r="AN181" i="39"/>
  <c r="AO181" i="39"/>
  <c r="AM182" i="39"/>
  <c r="AN182" i="39"/>
  <c r="AO182" i="39"/>
  <c r="AM183" i="39"/>
  <c r="AN183" i="39"/>
  <c r="AO183" i="39"/>
  <c r="AM184" i="39"/>
  <c r="AN184" i="39"/>
  <c r="AO184" i="39"/>
  <c r="AM185" i="39"/>
  <c r="AN185" i="39"/>
  <c r="AO185" i="39"/>
  <c r="AM186" i="39"/>
  <c r="AN186" i="39"/>
  <c r="AO186" i="39"/>
  <c r="AM187" i="39"/>
  <c r="AN187" i="39"/>
  <c r="AO187" i="39"/>
  <c r="AM188" i="39"/>
  <c r="AN188" i="39"/>
  <c r="AO188" i="39"/>
  <c r="AM189" i="39"/>
  <c r="AN189" i="39"/>
  <c r="AO189" i="39"/>
  <c r="AM190" i="39"/>
  <c r="AN190" i="39"/>
  <c r="AO190" i="39"/>
  <c r="AM191" i="39"/>
  <c r="AN191" i="39"/>
  <c r="AO191" i="39"/>
  <c r="AM192" i="39"/>
  <c r="AN192" i="39"/>
  <c r="AO192" i="39"/>
  <c r="AM193" i="39"/>
  <c r="AN193" i="39"/>
  <c r="AO193" i="39"/>
  <c r="AM194" i="39"/>
  <c r="AN194" i="39"/>
  <c r="AO194" i="39"/>
  <c r="AM195" i="39"/>
  <c r="AN195" i="39"/>
  <c r="AO195" i="39"/>
  <c r="AM196" i="39"/>
  <c r="AN196" i="39"/>
  <c r="AO196" i="39"/>
  <c r="AM197" i="39"/>
  <c r="AN197" i="39"/>
  <c r="AO197" i="39"/>
  <c r="AM198" i="39"/>
  <c r="AN198" i="39"/>
  <c r="AO198" i="39"/>
  <c r="AM199" i="39"/>
  <c r="AN199" i="39"/>
  <c r="AO199" i="39"/>
  <c r="AM200" i="39"/>
  <c r="AN200" i="39"/>
  <c r="AO200" i="39"/>
  <c r="AM201" i="39"/>
  <c r="AN201" i="39"/>
  <c r="AO201" i="39"/>
  <c r="AM202" i="39"/>
  <c r="AN202" i="39"/>
  <c r="AO202" i="39"/>
  <c r="AM203" i="39"/>
  <c r="AN203" i="39"/>
  <c r="AO203" i="39"/>
  <c r="AM204" i="39"/>
  <c r="AN204" i="39"/>
  <c r="AO204" i="39"/>
  <c r="AM205" i="39"/>
  <c r="AN205" i="39"/>
  <c r="AO205" i="39"/>
  <c r="AM206" i="39"/>
  <c r="AN206" i="39"/>
  <c r="AO206" i="39"/>
  <c r="AM207" i="39"/>
  <c r="AN207" i="39"/>
  <c r="AO207" i="39"/>
  <c r="AM208" i="39"/>
  <c r="AN208" i="39"/>
  <c r="AO208" i="39"/>
  <c r="AM209" i="39"/>
  <c r="AN209" i="39"/>
  <c r="AO209" i="39"/>
  <c r="AM210" i="39"/>
  <c r="AN210" i="39"/>
  <c r="AO210" i="39"/>
  <c r="AM211" i="39"/>
  <c r="AN211" i="39"/>
  <c r="AO211" i="39"/>
  <c r="AM212" i="39"/>
  <c r="AN212" i="39"/>
  <c r="AO212" i="39"/>
  <c r="AM213" i="39"/>
  <c r="AN213" i="39"/>
  <c r="AO213" i="39"/>
  <c r="AM214" i="39"/>
  <c r="AN214" i="39"/>
  <c r="AO214" i="39"/>
  <c r="AM215" i="39"/>
  <c r="AN215" i="39"/>
  <c r="AO215" i="39"/>
  <c r="AM216" i="39"/>
  <c r="AN216" i="39"/>
  <c r="AO216" i="39"/>
  <c r="AM217" i="39"/>
  <c r="AN217" i="39"/>
  <c r="AO217" i="39"/>
  <c r="AM218" i="39"/>
  <c r="AN218" i="39"/>
  <c r="AO218" i="39"/>
  <c r="AM219" i="39"/>
  <c r="AN219" i="39"/>
  <c r="AO219" i="39"/>
  <c r="AM220" i="39"/>
  <c r="AN220" i="39"/>
  <c r="AO220" i="39"/>
  <c r="AM221" i="39"/>
  <c r="AN221" i="39"/>
  <c r="AO221" i="39"/>
  <c r="AM222" i="39"/>
  <c r="AN222" i="39"/>
  <c r="AO222" i="39"/>
  <c r="AM223" i="39"/>
  <c r="AN223" i="39"/>
  <c r="AO223" i="39"/>
  <c r="AM224" i="39"/>
  <c r="AN224" i="39"/>
  <c r="AO224" i="39"/>
  <c r="AM225" i="39"/>
  <c r="AN225" i="39"/>
  <c r="AO225" i="39"/>
  <c r="AM226" i="39"/>
  <c r="AN226" i="39"/>
  <c r="AO226" i="39"/>
  <c r="AM227" i="39"/>
  <c r="AN227" i="39"/>
  <c r="AO227" i="39"/>
  <c r="AM228" i="39"/>
  <c r="AN228" i="39"/>
  <c r="AO228" i="39"/>
  <c r="AM229" i="39"/>
  <c r="AN229" i="39"/>
  <c r="AO229" i="39"/>
  <c r="AM230" i="39"/>
  <c r="AN230" i="39"/>
  <c r="AO230" i="39"/>
  <c r="AM231" i="39"/>
  <c r="AN231" i="39"/>
  <c r="AO231" i="39"/>
  <c r="AM232" i="39"/>
  <c r="AN232" i="39"/>
  <c r="AO232" i="39"/>
  <c r="AN168" i="39"/>
  <c r="AO168" i="39"/>
  <c r="AM168" i="39"/>
  <c r="AM126" i="39"/>
  <c r="AN126" i="39"/>
  <c r="AO126" i="39"/>
  <c r="AM127" i="39"/>
  <c r="AN127" i="39"/>
  <c r="AO127" i="39"/>
  <c r="AM128" i="39"/>
  <c r="AN128" i="39"/>
  <c r="AO128" i="39"/>
  <c r="AM129" i="39"/>
  <c r="AN129" i="39"/>
  <c r="AO129" i="39"/>
  <c r="AM130" i="39"/>
  <c r="AN130" i="39"/>
  <c r="AO130" i="39"/>
  <c r="AM131" i="39"/>
  <c r="AN131" i="39"/>
  <c r="AO131" i="39"/>
  <c r="AM132" i="39"/>
  <c r="AN132" i="39"/>
  <c r="AO132" i="39"/>
  <c r="AM133" i="39"/>
  <c r="AN133" i="39"/>
  <c r="AO133" i="39"/>
  <c r="AM134" i="39"/>
  <c r="AN134" i="39"/>
  <c r="AO134" i="39"/>
  <c r="AM135" i="39"/>
  <c r="AN135" i="39"/>
  <c r="AO135" i="39"/>
  <c r="AM136" i="39"/>
  <c r="AN136" i="39"/>
  <c r="AO136" i="39"/>
  <c r="AM137" i="39"/>
  <c r="AN137" i="39"/>
  <c r="AO137" i="39"/>
  <c r="AM138" i="39"/>
  <c r="AN138" i="39"/>
  <c r="AO138" i="39"/>
  <c r="AM139" i="39"/>
  <c r="AN139" i="39"/>
  <c r="AO139" i="39"/>
  <c r="AM140" i="39"/>
  <c r="AN140" i="39"/>
  <c r="AO140" i="39"/>
  <c r="AM141" i="39"/>
  <c r="AN141" i="39"/>
  <c r="AO141" i="39"/>
  <c r="AM142" i="39"/>
  <c r="AN142" i="39"/>
  <c r="AO142" i="39"/>
  <c r="AM143" i="39"/>
  <c r="AN143" i="39"/>
  <c r="AO143" i="39"/>
  <c r="AM144" i="39"/>
  <c r="AN144" i="39"/>
  <c r="AO144" i="39"/>
  <c r="AM145" i="39"/>
  <c r="AN145" i="39"/>
  <c r="AO145" i="39"/>
  <c r="AM146" i="39"/>
  <c r="AN146" i="39"/>
  <c r="AO146" i="39"/>
  <c r="AM147" i="39"/>
  <c r="AN147" i="39"/>
  <c r="AO147" i="39"/>
  <c r="AM148" i="39"/>
  <c r="AN148" i="39"/>
  <c r="AO148" i="39"/>
  <c r="AM149" i="39"/>
  <c r="AN149" i="39"/>
  <c r="AO149" i="39"/>
  <c r="AM150" i="39"/>
  <c r="AN150" i="39"/>
  <c r="AO150" i="39"/>
  <c r="AM151" i="39"/>
  <c r="AN151" i="39"/>
  <c r="AO151" i="39"/>
  <c r="AM152" i="39"/>
  <c r="AN152" i="39"/>
  <c r="AO152" i="39"/>
  <c r="AM153" i="39"/>
  <c r="AN153" i="39"/>
  <c r="AO153" i="39"/>
  <c r="AM154" i="39"/>
  <c r="AN154" i="39"/>
  <c r="AO154" i="39"/>
  <c r="AM155" i="39"/>
  <c r="AN155" i="39"/>
  <c r="AO155" i="39"/>
  <c r="AM156" i="39"/>
  <c r="AN156" i="39"/>
  <c r="AO156" i="39"/>
  <c r="AM157" i="39"/>
  <c r="AN157" i="39"/>
  <c r="AO157" i="39"/>
  <c r="AM158" i="39"/>
  <c r="AN158" i="39"/>
  <c r="AO158" i="39"/>
  <c r="AM159" i="39"/>
  <c r="AN159" i="39"/>
  <c r="AO159" i="39"/>
  <c r="AM160" i="39"/>
  <c r="AN160" i="39"/>
  <c r="AO160" i="39"/>
  <c r="AM161" i="39"/>
  <c r="AN161" i="39"/>
  <c r="AO161" i="39"/>
  <c r="AM162" i="39"/>
  <c r="AN162" i="39"/>
  <c r="AO162" i="39"/>
  <c r="AM163" i="39"/>
  <c r="AN163" i="39"/>
  <c r="AO163" i="39"/>
  <c r="AM164" i="39"/>
  <c r="AN164" i="39"/>
  <c r="AO164" i="39"/>
  <c r="AM165" i="39"/>
  <c r="AN165" i="39"/>
  <c r="AO165" i="39"/>
  <c r="AM166" i="39"/>
  <c r="AN166" i="39"/>
  <c r="AO166" i="39"/>
  <c r="AN125" i="39"/>
  <c r="AO125" i="39"/>
  <c r="AM125" i="39"/>
  <c r="AM101" i="39"/>
  <c r="AN101" i="39"/>
  <c r="AO101" i="39"/>
  <c r="AM102" i="39"/>
  <c r="AN102" i="39"/>
  <c r="AO102" i="39"/>
  <c r="AM103" i="39"/>
  <c r="AN103" i="39"/>
  <c r="AO103" i="39"/>
  <c r="AM104" i="39"/>
  <c r="AN104" i="39"/>
  <c r="AO104" i="39"/>
  <c r="AM105" i="39"/>
  <c r="AN105" i="39"/>
  <c r="AO105" i="39"/>
  <c r="AM106" i="39"/>
  <c r="AN106" i="39"/>
  <c r="AO106" i="39"/>
  <c r="AM107" i="39"/>
  <c r="AN107" i="39"/>
  <c r="AO107" i="39"/>
  <c r="AM108" i="39"/>
  <c r="AN108" i="39"/>
  <c r="AO108" i="39"/>
  <c r="AM109" i="39"/>
  <c r="AN109" i="39"/>
  <c r="AO109" i="39"/>
  <c r="AM110" i="39"/>
  <c r="AN110" i="39"/>
  <c r="AO110" i="39"/>
  <c r="AM111" i="39"/>
  <c r="AN111" i="39"/>
  <c r="AO111" i="39"/>
  <c r="AM112" i="39"/>
  <c r="AN112" i="39"/>
  <c r="AO112" i="39"/>
  <c r="AM113" i="39"/>
  <c r="AN113" i="39"/>
  <c r="AO113" i="39"/>
  <c r="AM114" i="39"/>
  <c r="AN114" i="39"/>
  <c r="AO114" i="39"/>
  <c r="AM115" i="39"/>
  <c r="AN115" i="39"/>
  <c r="AO115" i="39"/>
  <c r="AM116" i="39"/>
  <c r="AN116" i="39"/>
  <c r="AO116" i="39"/>
  <c r="AM117" i="39"/>
  <c r="AN117" i="39"/>
  <c r="AO117" i="39"/>
  <c r="AM118" i="39"/>
  <c r="AN118" i="39"/>
  <c r="AO118" i="39"/>
  <c r="AM119" i="39"/>
  <c r="AN119" i="39"/>
  <c r="AO119" i="39"/>
  <c r="AM120" i="39"/>
  <c r="AN120" i="39"/>
  <c r="AO120" i="39"/>
  <c r="AM121" i="39"/>
  <c r="AN121" i="39"/>
  <c r="AO121" i="39"/>
  <c r="AM122" i="39"/>
  <c r="AN122" i="39"/>
  <c r="AO122" i="39"/>
  <c r="AM123" i="39"/>
  <c r="AN123" i="39"/>
  <c r="AO123" i="39"/>
  <c r="AN100" i="39"/>
  <c r="AO100" i="39"/>
  <c r="AM100" i="39"/>
  <c r="AM68" i="39"/>
  <c r="AN68" i="39"/>
  <c r="AO68" i="39"/>
  <c r="AM69" i="39"/>
  <c r="AN69" i="39"/>
  <c r="AO69" i="39"/>
  <c r="AM70" i="39"/>
  <c r="AN70" i="39"/>
  <c r="AO70" i="39"/>
  <c r="AM71" i="39"/>
  <c r="AN71" i="39"/>
  <c r="AO71" i="39"/>
  <c r="AM72" i="39"/>
  <c r="AN72" i="39"/>
  <c r="AO72" i="39"/>
  <c r="AM73" i="39"/>
  <c r="AN73" i="39"/>
  <c r="AO73" i="39"/>
  <c r="AM74" i="39"/>
  <c r="AN74" i="39"/>
  <c r="AO74" i="39"/>
  <c r="AM75" i="39"/>
  <c r="AN75" i="39"/>
  <c r="AO75" i="39"/>
  <c r="AM76" i="39"/>
  <c r="AN76" i="39"/>
  <c r="AO76" i="39"/>
  <c r="AM77" i="39"/>
  <c r="AN77" i="39"/>
  <c r="AO77" i="39"/>
  <c r="AM78" i="39"/>
  <c r="AN78" i="39"/>
  <c r="AO78" i="39"/>
  <c r="AM79" i="39"/>
  <c r="AN79" i="39"/>
  <c r="AO79" i="39"/>
  <c r="AM80" i="39"/>
  <c r="AN80" i="39"/>
  <c r="AO80" i="39"/>
  <c r="AM81" i="39"/>
  <c r="AN81" i="39"/>
  <c r="AO81" i="39"/>
  <c r="AM82" i="39"/>
  <c r="AN82" i="39"/>
  <c r="AO82" i="39"/>
  <c r="AM83" i="39"/>
  <c r="AN83" i="39"/>
  <c r="AO83" i="39"/>
  <c r="AM84" i="39"/>
  <c r="AN84" i="39"/>
  <c r="AO84" i="39"/>
  <c r="AM85" i="39"/>
  <c r="AN85" i="39"/>
  <c r="AO85" i="39"/>
  <c r="AM86" i="39"/>
  <c r="AN86" i="39"/>
  <c r="AO86" i="39"/>
  <c r="AM87" i="39"/>
  <c r="AN87" i="39"/>
  <c r="AO87" i="39"/>
  <c r="AM88" i="39"/>
  <c r="AN88" i="39"/>
  <c r="AO88" i="39"/>
  <c r="AM89" i="39"/>
  <c r="AN89" i="39"/>
  <c r="AO89" i="39"/>
  <c r="AM90" i="39"/>
  <c r="AN90" i="39"/>
  <c r="AO90" i="39"/>
  <c r="AM91" i="39"/>
  <c r="AN91" i="39"/>
  <c r="AO91" i="39"/>
  <c r="AM92" i="39"/>
  <c r="AN92" i="39"/>
  <c r="AO92" i="39"/>
  <c r="AM93" i="39"/>
  <c r="AN93" i="39"/>
  <c r="AO93" i="39"/>
  <c r="AM94" i="39"/>
  <c r="AN94" i="39"/>
  <c r="AO94" i="39"/>
  <c r="AM95" i="39"/>
  <c r="AN95" i="39"/>
  <c r="AO95" i="39"/>
  <c r="AM96" i="39"/>
  <c r="AN96" i="39"/>
  <c r="AO96" i="39"/>
  <c r="AM97" i="39"/>
  <c r="AN97" i="39"/>
  <c r="AO97" i="39"/>
  <c r="AM98" i="39"/>
  <c r="AN98" i="39"/>
  <c r="AO98" i="39"/>
  <c r="AN67" i="39"/>
  <c r="AO67" i="39"/>
  <c r="AM67" i="39"/>
  <c r="AM5" i="39"/>
  <c r="AN5" i="39"/>
  <c r="AO5" i="39"/>
  <c r="AM6" i="39"/>
  <c r="AN6" i="39"/>
  <c r="AO6" i="39"/>
  <c r="AM7" i="39"/>
  <c r="AN7" i="39"/>
  <c r="AO7" i="39"/>
  <c r="AM8" i="39"/>
  <c r="AN8" i="39"/>
  <c r="AO8" i="39"/>
  <c r="AM9" i="39"/>
  <c r="AN9" i="39"/>
  <c r="AO9" i="39"/>
  <c r="AM10" i="39"/>
  <c r="AN10" i="39"/>
  <c r="AO10" i="39"/>
  <c r="AM11" i="39"/>
  <c r="AN11" i="39"/>
  <c r="AO11" i="39"/>
  <c r="AM12" i="39"/>
  <c r="AN12" i="39"/>
  <c r="AO12" i="39"/>
  <c r="AM13" i="39"/>
  <c r="AN13" i="39"/>
  <c r="AO13" i="39"/>
  <c r="AM14" i="39"/>
  <c r="AN14" i="39"/>
  <c r="AO14" i="39"/>
  <c r="AM15" i="39"/>
  <c r="AN15" i="39"/>
  <c r="AO15" i="39"/>
  <c r="AM16" i="39"/>
  <c r="AN16" i="39"/>
  <c r="AO16" i="39"/>
  <c r="AM17" i="39"/>
  <c r="AN17" i="39"/>
  <c r="AO17" i="39"/>
  <c r="AM18" i="39"/>
  <c r="AN18" i="39"/>
  <c r="AO18" i="39"/>
  <c r="AM19" i="39"/>
  <c r="AN19" i="39"/>
  <c r="AO19" i="39"/>
  <c r="AM20" i="39"/>
  <c r="AN20" i="39"/>
  <c r="AO20" i="39"/>
  <c r="AM21" i="39"/>
  <c r="AN21" i="39"/>
  <c r="AO21" i="39"/>
  <c r="AM22" i="39"/>
  <c r="AN22" i="39"/>
  <c r="AO22" i="39"/>
  <c r="AM23" i="39"/>
  <c r="AN23" i="39"/>
  <c r="AO23" i="39"/>
  <c r="AM24" i="39"/>
  <c r="AN24" i="39"/>
  <c r="AO24" i="39"/>
  <c r="AM25" i="39"/>
  <c r="AN25" i="39"/>
  <c r="AO25" i="39"/>
  <c r="AM26" i="39"/>
  <c r="AN26" i="39"/>
  <c r="AO26" i="39"/>
  <c r="AM27" i="39"/>
  <c r="AN27" i="39"/>
  <c r="AO27" i="39"/>
  <c r="AM28" i="39"/>
  <c r="AN28" i="39"/>
  <c r="AO28" i="39"/>
  <c r="AM29" i="39"/>
  <c r="AN29" i="39"/>
  <c r="AO29" i="39"/>
  <c r="AM30" i="39"/>
  <c r="AN30" i="39"/>
  <c r="AO30" i="39"/>
  <c r="AM31" i="39"/>
  <c r="AN31" i="39"/>
  <c r="AO31" i="39"/>
  <c r="AM32" i="39"/>
  <c r="AN32" i="39"/>
  <c r="AO32" i="39"/>
  <c r="AM33" i="39"/>
  <c r="AN33" i="39"/>
  <c r="AO33" i="39"/>
  <c r="AM34" i="39"/>
  <c r="AN34" i="39"/>
  <c r="AO34" i="39"/>
  <c r="AM35" i="39"/>
  <c r="AN35" i="39"/>
  <c r="AO35" i="39"/>
  <c r="AM36" i="39"/>
  <c r="AN36" i="39"/>
  <c r="AO36" i="39"/>
  <c r="AM37" i="39"/>
  <c r="AN37" i="39"/>
  <c r="AO37" i="39"/>
  <c r="AM38" i="39"/>
  <c r="AN38" i="39"/>
  <c r="AO38" i="39"/>
  <c r="AM39" i="39"/>
  <c r="AN39" i="39"/>
  <c r="AO39" i="39"/>
  <c r="AM40" i="39"/>
  <c r="AN40" i="39"/>
  <c r="AO40" i="39"/>
  <c r="AM41" i="39"/>
  <c r="AN41" i="39"/>
  <c r="AO41" i="39"/>
  <c r="AM42" i="39"/>
  <c r="AN42" i="39"/>
  <c r="AO42" i="39"/>
  <c r="AM43" i="39"/>
  <c r="AN43" i="39"/>
  <c r="AO43" i="39"/>
  <c r="AM44" i="39"/>
  <c r="AN44" i="39"/>
  <c r="AO44" i="39"/>
  <c r="AM45" i="39"/>
  <c r="AN45" i="39"/>
  <c r="AO45" i="39"/>
  <c r="AM46" i="39"/>
  <c r="AN46" i="39"/>
  <c r="AO46" i="39"/>
  <c r="AM47" i="39"/>
  <c r="AN47" i="39"/>
  <c r="AO47" i="39"/>
  <c r="AM48" i="39"/>
  <c r="AN48" i="39"/>
  <c r="AO48" i="39"/>
  <c r="AM49" i="39"/>
  <c r="AN49" i="39"/>
  <c r="AO49" i="39"/>
  <c r="AM50" i="39"/>
  <c r="AN50" i="39"/>
  <c r="AO50" i="39"/>
  <c r="AM51" i="39"/>
  <c r="AN51" i="39"/>
  <c r="AO51" i="39"/>
  <c r="AM52" i="39"/>
  <c r="AN52" i="39"/>
  <c r="AO52" i="39"/>
  <c r="AM53" i="39"/>
  <c r="AN53" i="39"/>
  <c r="AO53" i="39"/>
  <c r="AM54" i="39"/>
  <c r="AN54" i="39"/>
  <c r="AO54" i="39"/>
  <c r="AM55" i="39"/>
  <c r="AN55" i="39"/>
  <c r="AO55" i="39"/>
  <c r="AM56" i="39"/>
  <c r="AN56" i="39"/>
  <c r="AO56" i="39"/>
  <c r="AM57" i="39"/>
  <c r="AN57" i="39"/>
  <c r="AO57" i="39"/>
  <c r="AM58" i="39"/>
  <c r="AN58" i="39"/>
  <c r="AO58" i="39"/>
  <c r="AM59" i="39"/>
  <c r="AN59" i="39"/>
  <c r="AO59" i="39"/>
  <c r="AM60" i="39"/>
  <c r="AN60" i="39"/>
  <c r="AO60" i="39"/>
  <c r="AM61" i="39"/>
  <c r="AN61" i="39"/>
  <c r="AO61" i="39"/>
  <c r="AM62" i="39"/>
  <c r="AN62" i="39"/>
  <c r="AO62" i="39"/>
  <c r="AM63" i="39"/>
  <c r="AN63" i="39"/>
  <c r="AO63" i="39"/>
  <c r="AM64" i="39"/>
  <c r="AN64" i="39"/>
  <c r="AO64" i="39"/>
  <c r="AM65" i="39"/>
  <c r="AN65" i="39"/>
  <c r="AO65" i="39"/>
  <c r="AM244" i="39"/>
  <c r="AN244" i="39"/>
  <c r="AO244" i="39"/>
  <c r="AN4" i="39"/>
  <c r="AO4" i="39"/>
  <c r="AM4" i="39"/>
  <c r="V95" i="34"/>
  <c r="W95" i="34" s="1"/>
  <c r="S95" i="34"/>
  <c r="T95" i="34" s="1"/>
  <c r="U95" i="34" s="1"/>
  <c r="V17" i="34"/>
  <c r="W17" i="34" s="1"/>
  <c r="S17" i="34"/>
  <c r="T17" i="34" s="1"/>
  <c r="U17" i="34" s="1"/>
  <c r="S212" i="34"/>
  <c r="T212" i="34" s="1"/>
  <c r="U212" i="34" s="1"/>
  <c r="V212" i="34"/>
  <c r="W212" i="34" s="1"/>
  <c r="S185" i="34"/>
  <c r="T185" i="34" s="1"/>
  <c r="U185" i="34" s="1"/>
  <c r="V185" i="34"/>
  <c r="S84" i="34"/>
  <c r="T84" i="34" s="1"/>
  <c r="U84" i="34" s="1"/>
  <c r="V84" i="34"/>
  <c r="W84" i="34" s="1"/>
  <c r="K4" i="42"/>
  <c r="X4" i="39"/>
  <c r="X5" i="39"/>
  <c r="Y5" i="39"/>
  <c r="Z5" i="39"/>
  <c r="X6" i="39"/>
  <c r="Y6" i="39"/>
  <c r="Z6" i="39"/>
  <c r="X7" i="39"/>
  <c r="Y7" i="39"/>
  <c r="Z7" i="39"/>
  <c r="X8" i="39"/>
  <c r="Y8" i="39"/>
  <c r="Z8" i="39"/>
  <c r="X9" i="39"/>
  <c r="Y9" i="39"/>
  <c r="Z9" i="39"/>
  <c r="X10" i="39"/>
  <c r="Y10" i="39"/>
  <c r="Z10" i="39"/>
  <c r="X11" i="39"/>
  <c r="Y11" i="39"/>
  <c r="Z11" i="39"/>
  <c r="X12" i="39"/>
  <c r="Y12" i="39"/>
  <c r="Z12" i="39"/>
  <c r="X13" i="39"/>
  <c r="Y13" i="39"/>
  <c r="Z13" i="39"/>
  <c r="X14" i="39"/>
  <c r="Y14" i="39"/>
  <c r="Z14" i="39"/>
  <c r="X15" i="39"/>
  <c r="Y15" i="39"/>
  <c r="Z15" i="39"/>
  <c r="X16" i="39"/>
  <c r="Y16" i="39"/>
  <c r="Z16" i="39"/>
  <c r="X17" i="39"/>
  <c r="Y17" i="39"/>
  <c r="Z17" i="39"/>
  <c r="X18" i="39"/>
  <c r="Y18" i="39"/>
  <c r="Z18" i="39"/>
  <c r="X19" i="39"/>
  <c r="Y19" i="39"/>
  <c r="Z19" i="39"/>
  <c r="X20" i="39"/>
  <c r="Y20" i="39"/>
  <c r="Z20" i="39"/>
  <c r="X21" i="39"/>
  <c r="Y21" i="39"/>
  <c r="Z21" i="39"/>
  <c r="X22" i="39"/>
  <c r="Y22" i="39"/>
  <c r="Z22" i="39"/>
  <c r="X23" i="39"/>
  <c r="Y23" i="39"/>
  <c r="Z23" i="39"/>
  <c r="X24" i="39"/>
  <c r="Y24" i="39"/>
  <c r="Z24" i="39"/>
  <c r="X25" i="39"/>
  <c r="Y25" i="39"/>
  <c r="Z25" i="39"/>
  <c r="X26" i="39"/>
  <c r="Y26" i="39"/>
  <c r="Z26" i="39"/>
  <c r="X27" i="39"/>
  <c r="Y27" i="39"/>
  <c r="Z27" i="39"/>
  <c r="X28" i="39"/>
  <c r="Y28" i="39"/>
  <c r="Z28" i="39"/>
  <c r="X29" i="39"/>
  <c r="Y29" i="39"/>
  <c r="Z29" i="39"/>
  <c r="X30" i="39"/>
  <c r="Y30" i="39"/>
  <c r="Z30" i="39"/>
  <c r="X31" i="39"/>
  <c r="Y31" i="39"/>
  <c r="Z31" i="39"/>
  <c r="X32" i="39"/>
  <c r="Y32" i="39"/>
  <c r="Z32" i="39"/>
  <c r="X33" i="39"/>
  <c r="Y33" i="39"/>
  <c r="Z33" i="39"/>
  <c r="X34" i="39"/>
  <c r="Y34" i="39"/>
  <c r="Z34" i="39"/>
  <c r="X35" i="39"/>
  <c r="Y35" i="39"/>
  <c r="Z35" i="39"/>
  <c r="X36" i="39"/>
  <c r="Y36" i="39"/>
  <c r="Z36" i="39"/>
  <c r="X37" i="39"/>
  <c r="Y37" i="39"/>
  <c r="Z37" i="39"/>
  <c r="X38" i="39"/>
  <c r="Y38" i="39"/>
  <c r="Z38" i="39"/>
  <c r="X39" i="39"/>
  <c r="Y39" i="39"/>
  <c r="Z39" i="39"/>
  <c r="X40" i="39"/>
  <c r="Y40" i="39"/>
  <c r="Z40" i="39"/>
  <c r="X41" i="39"/>
  <c r="Y41" i="39"/>
  <c r="Z41" i="39"/>
  <c r="X42" i="39"/>
  <c r="Y42" i="39"/>
  <c r="Z42" i="39"/>
  <c r="X43" i="39"/>
  <c r="Y43" i="39"/>
  <c r="Z43" i="39"/>
  <c r="X44" i="39"/>
  <c r="Y44" i="39"/>
  <c r="Z44" i="39"/>
  <c r="X45" i="39"/>
  <c r="Y45" i="39"/>
  <c r="Z45" i="39"/>
  <c r="X46" i="39"/>
  <c r="Y46" i="39"/>
  <c r="Z46" i="39"/>
  <c r="X47" i="39"/>
  <c r="Y47" i="39"/>
  <c r="Z47" i="39"/>
  <c r="X48" i="39"/>
  <c r="Y48" i="39"/>
  <c r="Z48" i="39"/>
  <c r="X49" i="39"/>
  <c r="Y49" i="39"/>
  <c r="Z49" i="39"/>
  <c r="X50" i="39"/>
  <c r="Y50" i="39"/>
  <c r="Z50" i="39"/>
  <c r="X51" i="39"/>
  <c r="Y51" i="39"/>
  <c r="Z51" i="39"/>
  <c r="X52" i="39"/>
  <c r="Y52" i="39"/>
  <c r="Z52" i="39"/>
  <c r="X53" i="39"/>
  <c r="Y53" i="39"/>
  <c r="Z53" i="39"/>
  <c r="X54" i="39"/>
  <c r="Y54" i="39"/>
  <c r="Z54" i="39"/>
  <c r="X55" i="39"/>
  <c r="Y55" i="39"/>
  <c r="Z55" i="39"/>
  <c r="X56" i="39"/>
  <c r="Y56" i="39"/>
  <c r="Z56" i="39"/>
  <c r="X57" i="39"/>
  <c r="Y57" i="39"/>
  <c r="Z57" i="39"/>
  <c r="X58" i="39"/>
  <c r="Y58" i="39"/>
  <c r="Z58" i="39"/>
  <c r="X59" i="39"/>
  <c r="Y59" i="39"/>
  <c r="Z59" i="39"/>
  <c r="X60" i="39"/>
  <c r="Y60" i="39"/>
  <c r="Z60" i="39"/>
  <c r="X61" i="39"/>
  <c r="Y61" i="39"/>
  <c r="Z61" i="39"/>
  <c r="X62" i="39"/>
  <c r="Y62" i="39"/>
  <c r="Z62" i="39"/>
  <c r="X63" i="39"/>
  <c r="Y63" i="39"/>
  <c r="Z63" i="39"/>
  <c r="X64" i="39"/>
  <c r="Y64" i="39"/>
  <c r="Z64" i="39"/>
  <c r="X65" i="39"/>
  <c r="Y65" i="39"/>
  <c r="Z65" i="39"/>
  <c r="X66" i="39"/>
  <c r="Y66" i="39"/>
  <c r="Z66" i="39"/>
  <c r="X67" i="39"/>
  <c r="Y67" i="39"/>
  <c r="Z67" i="39"/>
  <c r="X68" i="39"/>
  <c r="Y68" i="39"/>
  <c r="Z68" i="39"/>
  <c r="X69" i="39"/>
  <c r="Y69" i="39"/>
  <c r="Z69" i="39"/>
  <c r="X70" i="39"/>
  <c r="Y70" i="39"/>
  <c r="Z70" i="39"/>
  <c r="X71" i="39"/>
  <c r="Y71" i="39"/>
  <c r="Z71" i="39"/>
  <c r="X72" i="39"/>
  <c r="Y72" i="39"/>
  <c r="Z72" i="39"/>
  <c r="X73" i="39"/>
  <c r="Y73" i="39"/>
  <c r="Z73" i="39"/>
  <c r="X74" i="39"/>
  <c r="Y74" i="39"/>
  <c r="Z74" i="39"/>
  <c r="X75" i="39"/>
  <c r="Y75" i="39"/>
  <c r="Z75" i="39"/>
  <c r="X76" i="39"/>
  <c r="Y76" i="39"/>
  <c r="Z76" i="39"/>
  <c r="X77" i="39"/>
  <c r="Y77" i="39"/>
  <c r="Z77" i="39"/>
  <c r="X78" i="39"/>
  <c r="Y78" i="39"/>
  <c r="Z78" i="39"/>
  <c r="X79" i="39"/>
  <c r="Y79" i="39"/>
  <c r="Z79" i="39"/>
  <c r="X80" i="39"/>
  <c r="Y80" i="39"/>
  <c r="Z80" i="39"/>
  <c r="X81" i="39"/>
  <c r="Y81" i="39"/>
  <c r="Z81" i="39"/>
  <c r="X82" i="39"/>
  <c r="Y82" i="39"/>
  <c r="Z82" i="39"/>
  <c r="X83" i="39"/>
  <c r="Y83" i="39"/>
  <c r="Z83" i="39"/>
  <c r="X84" i="39"/>
  <c r="Y84" i="39"/>
  <c r="Z84" i="39"/>
  <c r="X85" i="39"/>
  <c r="Y85" i="39"/>
  <c r="Z85" i="39"/>
  <c r="X86" i="39"/>
  <c r="Y86" i="39"/>
  <c r="Z86" i="39"/>
  <c r="X87" i="39"/>
  <c r="Y87" i="39"/>
  <c r="Z87" i="39"/>
  <c r="X88" i="39"/>
  <c r="Y88" i="39"/>
  <c r="Z88" i="39"/>
  <c r="X89" i="39"/>
  <c r="Y89" i="39"/>
  <c r="Z89" i="39"/>
  <c r="X90" i="39"/>
  <c r="Y90" i="39"/>
  <c r="Z90" i="39"/>
  <c r="X91" i="39"/>
  <c r="Y91" i="39"/>
  <c r="Z91" i="39"/>
  <c r="X92" i="39"/>
  <c r="Y92" i="39"/>
  <c r="Z92" i="39"/>
  <c r="X93" i="39"/>
  <c r="Y93" i="39"/>
  <c r="Z93" i="39"/>
  <c r="X94" i="39"/>
  <c r="Y94" i="39"/>
  <c r="Z94" i="39"/>
  <c r="X95" i="39"/>
  <c r="Y95" i="39"/>
  <c r="Z95" i="39"/>
  <c r="X96" i="39"/>
  <c r="Y96" i="39"/>
  <c r="Z96" i="39"/>
  <c r="X97" i="39"/>
  <c r="Y97" i="39"/>
  <c r="Z97" i="39"/>
  <c r="X98" i="39"/>
  <c r="Y98" i="39"/>
  <c r="Z98" i="39"/>
  <c r="X99" i="39"/>
  <c r="Y99" i="39"/>
  <c r="Z99" i="39"/>
  <c r="X100" i="39"/>
  <c r="Y100" i="39"/>
  <c r="Z100" i="39"/>
  <c r="X101" i="39"/>
  <c r="Y101" i="39"/>
  <c r="Z101" i="39"/>
  <c r="X102" i="39"/>
  <c r="Y102" i="39"/>
  <c r="Z102" i="39"/>
  <c r="X103" i="39"/>
  <c r="Y103" i="39"/>
  <c r="Z103" i="39"/>
  <c r="X104" i="39"/>
  <c r="Y104" i="39"/>
  <c r="Z104" i="39"/>
  <c r="X105" i="39"/>
  <c r="Y105" i="39"/>
  <c r="Z105" i="39"/>
  <c r="X106" i="39"/>
  <c r="Y106" i="39"/>
  <c r="Z106" i="39"/>
  <c r="X107" i="39"/>
  <c r="Y107" i="39"/>
  <c r="Z107" i="39"/>
  <c r="X108" i="39"/>
  <c r="Y108" i="39"/>
  <c r="Z108" i="39"/>
  <c r="X109" i="39"/>
  <c r="Y109" i="39"/>
  <c r="Z109" i="39"/>
  <c r="X110" i="39"/>
  <c r="Y110" i="39"/>
  <c r="Z110" i="39"/>
  <c r="X111" i="39"/>
  <c r="Y111" i="39"/>
  <c r="Z111" i="39"/>
  <c r="X112" i="39"/>
  <c r="Y112" i="39"/>
  <c r="Z112" i="39"/>
  <c r="X113" i="39"/>
  <c r="Y113" i="39"/>
  <c r="Z113" i="39"/>
  <c r="X114" i="39"/>
  <c r="Y114" i="39"/>
  <c r="Z114" i="39"/>
  <c r="X115" i="39"/>
  <c r="Y115" i="39"/>
  <c r="Z115" i="39"/>
  <c r="X116" i="39"/>
  <c r="Y116" i="39"/>
  <c r="Z116" i="39"/>
  <c r="X117" i="39"/>
  <c r="Y117" i="39"/>
  <c r="Z117" i="39"/>
  <c r="X118" i="39"/>
  <c r="Y118" i="39"/>
  <c r="Z118" i="39"/>
  <c r="X119" i="39"/>
  <c r="Y119" i="39"/>
  <c r="Z119" i="39"/>
  <c r="X120" i="39"/>
  <c r="Y120" i="39"/>
  <c r="Z120" i="39"/>
  <c r="X121" i="39"/>
  <c r="Y121" i="39"/>
  <c r="Z121" i="39"/>
  <c r="X122" i="39"/>
  <c r="Y122" i="39"/>
  <c r="Z122" i="39"/>
  <c r="X123" i="39"/>
  <c r="Y123" i="39"/>
  <c r="Z123" i="39"/>
  <c r="X124" i="39"/>
  <c r="Y124" i="39"/>
  <c r="Z124" i="39"/>
  <c r="X125" i="39"/>
  <c r="Y125" i="39"/>
  <c r="Z125" i="39"/>
  <c r="X126" i="39"/>
  <c r="Y126" i="39"/>
  <c r="Z126" i="39"/>
  <c r="X127" i="39"/>
  <c r="Y127" i="39"/>
  <c r="Z127" i="39"/>
  <c r="X128" i="39"/>
  <c r="Y128" i="39"/>
  <c r="Z128" i="39"/>
  <c r="X129" i="39"/>
  <c r="Y129" i="39"/>
  <c r="Z129" i="39"/>
  <c r="X130" i="39"/>
  <c r="Y130" i="39"/>
  <c r="Z130" i="39"/>
  <c r="X131" i="39"/>
  <c r="Y131" i="39"/>
  <c r="Z131" i="39"/>
  <c r="X132" i="39"/>
  <c r="Y132" i="39"/>
  <c r="Z132" i="39"/>
  <c r="X133" i="39"/>
  <c r="Y133" i="39"/>
  <c r="Z133" i="39"/>
  <c r="X134" i="39"/>
  <c r="Y134" i="39"/>
  <c r="Z134" i="39"/>
  <c r="X135" i="39"/>
  <c r="Y135" i="39"/>
  <c r="Z135" i="39"/>
  <c r="X136" i="39"/>
  <c r="Y136" i="39"/>
  <c r="Z136" i="39"/>
  <c r="X137" i="39"/>
  <c r="Y137" i="39"/>
  <c r="Z137" i="39"/>
  <c r="X138" i="39"/>
  <c r="Y138" i="39"/>
  <c r="Z138" i="39"/>
  <c r="X139" i="39"/>
  <c r="Y139" i="39"/>
  <c r="Z139" i="39"/>
  <c r="X140" i="39"/>
  <c r="Y140" i="39"/>
  <c r="Z140" i="39"/>
  <c r="X141" i="39"/>
  <c r="Y141" i="39"/>
  <c r="Z141" i="39"/>
  <c r="X142" i="39"/>
  <c r="Y142" i="39"/>
  <c r="Z142" i="39"/>
  <c r="X143" i="39"/>
  <c r="Y143" i="39"/>
  <c r="Z143" i="39"/>
  <c r="X144" i="39"/>
  <c r="Y144" i="39"/>
  <c r="Z144" i="39"/>
  <c r="X145" i="39"/>
  <c r="Y145" i="39"/>
  <c r="Z145" i="39"/>
  <c r="X146" i="39"/>
  <c r="Y146" i="39"/>
  <c r="Z146" i="39"/>
  <c r="X147" i="39"/>
  <c r="Y147" i="39"/>
  <c r="Z147" i="39"/>
  <c r="X148" i="39"/>
  <c r="Y148" i="39"/>
  <c r="Z148" i="39"/>
  <c r="X149" i="39"/>
  <c r="Y149" i="39"/>
  <c r="Z149" i="39"/>
  <c r="X150" i="39"/>
  <c r="Y150" i="39"/>
  <c r="Z150" i="39"/>
  <c r="X151" i="39"/>
  <c r="Y151" i="39"/>
  <c r="Z151" i="39"/>
  <c r="X152" i="39"/>
  <c r="Y152" i="39"/>
  <c r="Z152" i="39"/>
  <c r="X153" i="39"/>
  <c r="Y153" i="39"/>
  <c r="Z153" i="39"/>
  <c r="X154" i="39"/>
  <c r="Y154" i="39"/>
  <c r="Z154" i="39"/>
  <c r="X155" i="39"/>
  <c r="Y155" i="39"/>
  <c r="Z155" i="39"/>
  <c r="X156" i="39"/>
  <c r="Y156" i="39"/>
  <c r="Z156" i="39"/>
  <c r="X157" i="39"/>
  <c r="Y157" i="39"/>
  <c r="Z157" i="39"/>
  <c r="X158" i="39"/>
  <c r="Y158" i="39"/>
  <c r="Z158" i="39"/>
  <c r="X159" i="39"/>
  <c r="Y159" i="39"/>
  <c r="Z159" i="39"/>
  <c r="X160" i="39"/>
  <c r="Y160" i="39"/>
  <c r="Z160" i="39"/>
  <c r="X161" i="39"/>
  <c r="Y161" i="39"/>
  <c r="Z161" i="39"/>
  <c r="X162" i="39"/>
  <c r="Y162" i="39"/>
  <c r="Z162" i="39"/>
  <c r="X163" i="39"/>
  <c r="Y163" i="39"/>
  <c r="Z163" i="39"/>
  <c r="X164" i="39"/>
  <c r="Y164" i="39"/>
  <c r="Z164" i="39"/>
  <c r="X165" i="39"/>
  <c r="Y165" i="39"/>
  <c r="Z165" i="39"/>
  <c r="X166" i="39"/>
  <c r="Y166" i="39"/>
  <c r="Z166" i="39"/>
  <c r="X167" i="39"/>
  <c r="Y167" i="39"/>
  <c r="Z167" i="39"/>
  <c r="X168" i="39"/>
  <c r="Y168" i="39"/>
  <c r="Z168" i="39"/>
  <c r="X169" i="39"/>
  <c r="Y169" i="39"/>
  <c r="Z169" i="39"/>
  <c r="X170" i="39"/>
  <c r="Y170" i="39"/>
  <c r="Z170" i="39"/>
  <c r="X171" i="39"/>
  <c r="Y171" i="39"/>
  <c r="Z171" i="39"/>
  <c r="X172" i="39"/>
  <c r="Y172" i="39"/>
  <c r="Z172" i="39"/>
  <c r="X173" i="39"/>
  <c r="Y173" i="39"/>
  <c r="Z173" i="39"/>
  <c r="X174" i="39"/>
  <c r="Y174" i="39"/>
  <c r="Z174" i="39"/>
  <c r="X175" i="39"/>
  <c r="Y175" i="39"/>
  <c r="Z175" i="39"/>
  <c r="X176" i="39"/>
  <c r="Y176" i="39"/>
  <c r="Z176" i="39"/>
  <c r="X177" i="39"/>
  <c r="Y177" i="39"/>
  <c r="Z177" i="39"/>
  <c r="X178" i="39"/>
  <c r="Y178" i="39"/>
  <c r="Z178" i="39"/>
  <c r="X179" i="39"/>
  <c r="Y179" i="39"/>
  <c r="Z179" i="39"/>
  <c r="X180" i="39"/>
  <c r="Y180" i="39"/>
  <c r="Z180" i="39"/>
  <c r="X181" i="39"/>
  <c r="Y181" i="39"/>
  <c r="Z181" i="39"/>
  <c r="X182" i="39"/>
  <c r="Y182" i="39"/>
  <c r="Z182" i="39"/>
  <c r="X183" i="39"/>
  <c r="Y183" i="39"/>
  <c r="Z183" i="39"/>
  <c r="X184" i="39"/>
  <c r="Y184" i="39"/>
  <c r="Z184" i="39"/>
  <c r="X185" i="39"/>
  <c r="Y185" i="39"/>
  <c r="Z185" i="39"/>
  <c r="X186" i="39"/>
  <c r="Y186" i="39"/>
  <c r="Z186" i="39"/>
  <c r="X187" i="39"/>
  <c r="Y187" i="39"/>
  <c r="Z187" i="39"/>
  <c r="X188" i="39"/>
  <c r="Y188" i="39"/>
  <c r="Z188" i="39"/>
  <c r="X189" i="39"/>
  <c r="Y189" i="39"/>
  <c r="Z189" i="39"/>
  <c r="X190" i="39"/>
  <c r="Y190" i="39"/>
  <c r="Z190" i="39"/>
  <c r="X191" i="39"/>
  <c r="Y191" i="39"/>
  <c r="Z191" i="39"/>
  <c r="X192" i="39"/>
  <c r="Y192" i="39"/>
  <c r="Z192" i="39"/>
  <c r="X193" i="39"/>
  <c r="Y193" i="39"/>
  <c r="Z193" i="39"/>
  <c r="X194" i="39"/>
  <c r="Y194" i="39"/>
  <c r="Z194" i="39"/>
  <c r="X195" i="39"/>
  <c r="Y195" i="39"/>
  <c r="Z195" i="39"/>
  <c r="X196" i="39"/>
  <c r="Y196" i="39"/>
  <c r="Z196" i="39"/>
  <c r="X197" i="39"/>
  <c r="Y197" i="39"/>
  <c r="Z197" i="39"/>
  <c r="X198" i="39"/>
  <c r="Y198" i="39"/>
  <c r="Z198" i="39"/>
  <c r="X199" i="39"/>
  <c r="Y199" i="39"/>
  <c r="Z199" i="39"/>
  <c r="X200" i="39"/>
  <c r="Y200" i="39"/>
  <c r="Z200" i="39"/>
  <c r="X201" i="39"/>
  <c r="Y201" i="39"/>
  <c r="Z201" i="39"/>
  <c r="X202" i="39"/>
  <c r="Y202" i="39"/>
  <c r="Z202" i="39"/>
  <c r="X203" i="39"/>
  <c r="Y203" i="39"/>
  <c r="Z203" i="39"/>
  <c r="X204" i="39"/>
  <c r="Y204" i="39"/>
  <c r="Z204" i="39"/>
  <c r="X205" i="39"/>
  <c r="Y205" i="39"/>
  <c r="Z205" i="39"/>
  <c r="X206" i="39"/>
  <c r="Y206" i="39"/>
  <c r="Z206" i="39"/>
  <c r="X207" i="39"/>
  <c r="Y207" i="39"/>
  <c r="Z207" i="39"/>
  <c r="X208" i="39"/>
  <c r="Y208" i="39"/>
  <c r="Z208" i="39"/>
  <c r="X209" i="39"/>
  <c r="Y209" i="39"/>
  <c r="Z209" i="39"/>
  <c r="X210" i="39"/>
  <c r="Y210" i="39"/>
  <c r="Z210" i="39"/>
  <c r="X211" i="39"/>
  <c r="Y211" i="39"/>
  <c r="Z211" i="39"/>
  <c r="X212" i="39"/>
  <c r="Y212" i="39"/>
  <c r="Z212" i="39"/>
  <c r="X213" i="39"/>
  <c r="Y213" i="39"/>
  <c r="Z213" i="39"/>
  <c r="X214" i="39"/>
  <c r="Y214" i="39"/>
  <c r="Z214" i="39"/>
  <c r="X215" i="39"/>
  <c r="Y215" i="39"/>
  <c r="Z215" i="39"/>
  <c r="X216" i="39"/>
  <c r="Y216" i="39"/>
  <c r="Z216" i="39"/>
  <c r="X217" i="39"/>
  <c r="Y217" i="39"/>
  <c r="Z217" i="39"/>
  <c r="X218" i="39"/>
  <c r="Y218" i="39"/>
  <c r="Z218" i="39"/>
  <c r="X219" i="39"/>
  <c r="Y219" i="39"/>
  <c r="Z219" i="39"/>
  <c r="X220" i="39"/>
  <c r="Y220" i="39"/>
  <c r="Z220" i="39"/>
  <c r="X221" i="39"/>
  <c r="Y221" i="39"/>
  <c r="Z221" i="39"/>
  <c r="X222" i="39"/>
  <c r="Y222" i="39"/>
  <c r="Z222" i="39"/>
  <c r="X223" i="39"/>
  <c r="Y223" i="39"/>
  <c r="Z223" i="39"/>
  <c r="X224" i="39"/>
  <c r="Y224" i="39"/>
  <c r="Z224" i="39"/>
  <c r="X225" i="39"/>
  <c r="Y225" i="39"/>
  <c r="Z225" i="39"/>
  <c r="X226" i="39"/>
  <c r="Y226" i="39"/>
  <c r="Z226" i="39"/>
  <c r="X227" i="39"/>
  <c r="Y227" i="39"/>
  <c r="Z227" i="39"/>
  <c r="X228" i="39"/>
  <c r="Y228" i="39"/>
  <c r="Z228" i="39"/>
  <c r="X229" i="39"/>
  <c r="Y229" i="39"/>
  <c r="Z229" i="39"/>
  <c r="X230" i="39"/>
  <c r="Y230" i="39"/>
  <c r="Z230" i="39"/>
  <c r="X231" i="39"/>
  <c r="Y231" i="39"/>
  <c r="Z231" i="39"/>
  <c r="X232" i="39"/>
  <c r="Y232" i="39"/>
  <c r="Z232" i="39"/>
  <c r="X233" i="39"/>
  <c r="Y233" i="39"/>
  <c r="Z233" i="39"/>
  <c r="X234" i="39"/>
  <c r="Y234" i="39"/>
  <c r="Z234" i="39"/>
  <c r="X235" i="39"/>
  <c r="Y235" i="39"/>
  <c r="Z235" i="39"/>
  <c r="X236" i="39"/>
  <c r="Y236" i="39"/>
  <c r="Z236" i="39"/>
  <c r="X237" i="39"/>
  <c r="Y237" i="39"/>
  <c r="Z237" i="39"/>
  <c r="X238" i="39"/>
  <c r="Y238" i="39"/>
  <c r="Z238" i="39"/>
  <c r="Y4" i="39"/>
  <c r="Z4" i="39"/>
  <c r="J5" i="39"/>
  <c r="K5" i="39"/>
  <c r="L5" i="39"/>
  <c r="J6" i="39"/>
  <c r="K6" i="39"/>
  <c r="L6" i="39"/>
  <c r="J7" i="39"/>
  <c r="K7" i="39"/>
  <c r="L7" i="39"/>
  <c r="J8" i="39"/>
  <c r="K8" i="39"/>
  <c r="L8" i="39"/>
  <c r="J9" i="39"/>
  <c r="K9" i="39"/>
  <c r="L9" i="39"/>
  <c r="J10" i="39"/>
  <c r="K10" i="39"/>
  <c r="L10" i="39"/>
  <c r="J11" i="39"/>
  <c r="K11" i="39"/>
  <c r="L11" i="39"/>
  <c r="J12" i="39"/>
  <c r="K12" i="39"/>
  <c r="L12" i="39"/>
  <c r="J13" i="39"/>
  <c r="K13" i="39"/>
  <c r="L13" i="39"/>
  <c r="J14" i="39"/>
  <c r="K14" i="39"/>
  <c r="L14" i="39"/>
  <c r="J15" i="39"/>
  <c r="K15" i="39"/>
  <c r="L15" i="39"/>
  <c r="J16" i="39"/>
  <c r="K16" i="39"/>
  <c r="L16" i="39"/>
  <c r="J17" i="39"/>
  <c r="K17" i="39"/>
  <c r="L17" i="39"/>
  <c r="J18" i="39"/>
  <c r="K18" i="39"/>
  <c r="L18" i="39"/>
  <c r="J19" i="39"/>
  <c r="K19" i="39"/>
  <c r="L19" i="39"/>
  <c r="J20" i="39"/>
  <c r="K20" i="39"/>
  <c r="L20" i="39"/>
  <c r="J21" i="39"/>
  <c r="K21" i="39"/>
  <c r="L21" i="39"/>
  <c r="J22" i="39"/>
  <c r="K22" i="39"/>
  <c r="L22" i="39"/>
  <c r="J23" i="39"/>
  <c r="K23" i="39"/>
  <c r="L23" i="39"/>
  <c r="J24" i="39"/>
  <c r="K24" i="39"/>
  <c r="L24" i="39"/>
  <c r="J25" i="39"/>
  <c r="K25" i="39"/>
  <c r="L25" i="39"/>
  <c r="J26" i="39"/>
  <c r="K26" i="39"/>
  <c r="L26" i="39"/>
  <c r="J27" i="39"/>
  <c r="K27" i="39"/>
  <c r="L27" i="39"/>
  <c r="J28" i="39"/>
  <c r="K28" i="39"/>
  <c r="L28" i="39"/>
  <c r="J29" i="39"/>
  <c r="K29" i="39"/>
  <c r="L29" i="39"/>
  <c r="J30" i="39"/>
  <c r="K30" i="39"/>
  <c r="L30" i="39"/>
  <c r="J31" i="39"/>
  <c r="K31" i="39"/>
  <c r="L31" i="39"/>
  <c r="J32" i="39"/>
  <c r="K32" i="39"/>
  <c r="L32" i="39"/>
  <c r="J33" i="39"/>
  <c r="K33" i="39"/>
  <c r="L33" i="39"/>
  <c r="J34" i="39"/>
  <c r="K34" i="39"/>
  <c r="L34" i="39"/>
  <c r="J35" i="39"/>
  <c r="K35" i="39"/>
  <c r="L35" i="39"/>
  <c r="J36" i="39"/>
  <c r="K36" i="39"/>
  <c r="L36" i="39"/>
  <c r="J37" i="39"/>
  <c r="K37" i="39"/>
  <c r="L37" i="39"/>
  <c r="J38" i="39"/>
  <c r="K38" i="39"/>
  <c r="L38" i="39"/>
  <c r="J39" i="39"/>
  <c r="K39" i="39"/>
  <c r="L39" i="39"/>
  <c r="J40" i="39"/>
  <c r="K40" i="39"/>
  <c r="L40" i="39"/>
  <c r="J41" i="39"/>
  <c r="K41" i="39"/>
  <c r="L41" i="39"/>
  <c r="J42" i="39"/>
  <c r="K42" i="39"/>
  <c r="L42" i="39"/>
  <c r="J43" i="39"/>
  <c r="K43" i="39"/>
  <c r="L43" i="39"/>
  <c r="J44" i="39"/>
  <c r="K44" i="39"/>
  <c r="L44" i="39"/>
  <c r="J45" i="39"/>
  <c r="K45" i="39"/>
  <c r="L45" i="39"/>
  <c r="J46" i="39"/>
  <c r="K46" i="39"/>
  <c r="L46" i="39"/>
  <c r="J47" i="39"/>
  <c r="K47" i="39"/>
  <c r="L47" i="39"/>
  <c r="J48" i="39"/>
  <c r="K48" i="39"/>
  <c r="L48" i="39"/>
  <c r="J49" i="39"/>
  <c r="K49" i="39"/>
  <c r="L49" i="39"/>
  <c r="J50" i="39"/>
  <c r="K50" i="39"/>
  <c r="L50" i="39"/>
  <c r="J51" i="39"/>
  <c r="K51" i="39"/>
  <c r="L51" i="39"/>
  <c r="J52" i="39"/>
  <c r="K52" i="39"/>
  <c r="L52" i="39"/>
  <c r="J53" i="39"/>
  <c r="K53" i="39"/>
  <c r="L53" i="39"/>
  <c r="J54" i="39"/>
  <c r="K54" i="39"/>
  <c r="L54" i="39"/>
  <c r="J55" i="39"/>
  <c r="K55" i="39"/>
  <c r="L55" i="39"/>
  <c r="J56" i="39"/>
  <c r="K56" i="39"/>
  <c r="L56" i="39"/>
  <c r="J57" i="39"/>
  <c r="K57" i="39"/>
  <c r="L57" i="39"/>
  <c r="J58" i="39"/>
  <c r="K58" i="39"/>
  <c r="L58" i="39"/>
  <c r="J59" i="39"/>
  <c r="K59" i="39"/>
  <c r="L59" i="39"/>
  <c r="J60" i="39"/>
  <c r="K60" i="39"/>
  <c r="L60" i="39"/>
  <c r="J61" i="39"/>
  <c r="K61" i="39"/>
  <c r="L61" i="39"/>
  <c r="J62" i="39"/>
  <c r="K62" i="39"/>
  <c r="L62" i="39"/>
  <c r="J63" i="39"/>
  <c r="K63" i="39"/>
  <c r="L63" i="39"/>
  <c r="J64" i="39"/>
  <c r="K64" i="39"/>
  <c r="L64" i="39"/>
  <c r="J65" i="39"/>
  <c r="K65" i="39"/>
  <c r="L65" i="39"/>
  <c r="J66" i="39"/>
  <c r="K66" i="39"/>
  <c r="L66" i="39"/>
  <c r="J67" i="39"/>
  <c r="K67" i="39"/>
  <c r="L67" i="39"/>
  <c r="J68" i="39"/>
  <c r="K68" i="39"/>
  <c r="L68" i="39"/>
  <c r="J69" i="39"/>
  <c r="K69" i="39"/>
  <c r="L69" i="39"/>
  <c r="J70" i="39"/>
  <c r="K70" i="39"/>
  <c r="L70" i="39"/>
  <c r="J71" i="39"/>
  <c r="K71" i="39"/>
  <c r="L71" i="39"/>
  <c r="J72" i="39"/>
  <c r="K72" i="39"/>
  <c r="L72" i="39"/>
  <c r="J73" i="39"/>
  <c r="K73" i="39"/>
  <c r="L73" i="39"/>
  <c r="J74" i="39"/>
  <c r="K74" i="39"/>
  <c r="L74" i="39"/>
  <c r="J75" i="39"/>
  <c r="K75" i="39"/>
  <c r="L75" i="39"/>
  <c r="J76" i="39"/>
  <c r="K76" i="39"/>
  <c r="L76" i="39"/>
  <c r="J77" i="39"/>
  <c r="K77" i="39"/>
  <c r="L77" i="39"/>
  <c r="J78" i="39"/>
  <c r="K78" i="39"/>
  <c r="L78" i="39"/>
  <c r="J79" i="39"/>
  <c r="K79" i="39"/>
  <c r="L79" i="39"/>
  <c r="J80" i="39"/>
  <c r="K80" i="39"/>
  <c r="L80" i="39"/>
  <c r="J81" i="39"/>
  <c r="K81" i="39"/>
  <c r="L81" i="39"/>
  <c r="J82" i="39"/>
  <c r="K82" i="39"/>
  <c r="L82" i="39"/>
  <c r="J83" i="39"/>
  <c r="K83" i="39"/>
  <c r="L83" i="39"/>
  <c r="J84" i="39"/>
  <c r="K84" i="39"/>
  <c r="L84" i="39"/>
  <c r="J85" i="39"/>
  <c r="K85" i="39"/>
  <c r="L85" i="39"/>
  <c r="J86" i="39"/>
  <c r="K86" i="39"/>
  <c r="L86" i="39"/>
  <c r="J87" i="39"/>
  <c r="K87" i="39"/>
  <c r="L87" i="39"/>
  <c r="J88" i="39"/>
  <c r="K88" i="39"/>
  <c r="L88" i="39"/>
  <c r="J89" i="39"/>
  <c r="K89" i="39"/>
  <c r="L89" i="39"/>
  <c r="J90" i="39"/>
  <c r="K90" i="39"/>
  <c r="L90" i="39"/>
  <c r="J91" i="39"/>
  <c r="K91" i="39"/>
  <c r="L91" i="39"/>
  <c r="J92" i="39"/>
  <c r="K92" i="39"/>
  <c r="L92" i="39"/>
  <c r="J93" i="39"/>
  <c r="K93" i="39"/>
  <c r="L93" i="39"/>
  <c r="J94" i="39"/>
  <c r="K94" i="39"/>
  <c r="L94" i="39"/>
  <c r="J95" i="39"/>
  <c r="K95" i="39"/>
  <c r="L95" i="39"/>
  <c r="J96" i="39"/>
  <c r="K96" i="39"/>
  <c r="L96" i="39"/>
  <c r="J97" i="39"/>
  <c r="K97" i="39"/>
  <c r="L97" i="39"/>
  <c r="J98" i="39"/>
  <c r="K98" i="39"/>
  <c r="L98" i="39"/>
  <c r="J99" i="39"/>
  <c r="K99" i="39"/>
  <c r="L99" i="39"/>
  <c r="J100" i="39"/>
  <c r="K100" i="39"/>
  <c r="L100" i="39"/>
  <c r="J101" i="39"/>
  <c r="K101" i="39"/>
  <c r="L101" i="39"/>
  <c r="J102" i="39"/>
  <c r="K102" i="39"/>
  <c r="L102" i="39"/>
  <c r="J103" i="39"/>
  <c r="K103" i="39"/>
  <c r="L103" i="39"/>
  <c r="J104" i="39"/>
  <c r="K104" i="39"/>
  <c r="L104" i="39"/>
  <c r="J105" i="39"/>
  <c r="K105" i="39"/>
  <c r="L105" i="39"/>
  <c r="J106" i="39"/>
  <c r="K106" i="39"/>
  <c r="L106" i="39"/>
  <c r="J107" i="39"/>
  <c r="K107" i="39"/>
  <c r="L107" i="39"/>
  <c r="J108" i="39"/>
  <c r="K108" i="39"/>
  <c r="L108" i="39"/>
  <c r="J109" i="39"/>
  <c r="K109" i="39"/>
  <c r="L109" i="39"/>
  <c r="J110" i="39"/>
  <c r="K110" i="39"/>
  <c r="L110" i="39"/>
  <c r="J111" i="39"/>
  <c r="K111" i="39"/>
  <c r="L111" i="39"/>
  <c r="J112" i="39"/>
  <c r="K112" i="39"/>
  <c r="L112" i="39"/>
  <c r="J113" i="39"/>
  <c r="K113" i="39"/>
  <c r="L113" i="39"/>
  <c r="J114" i="39"/>
  <c r="K114" i="39"/>
  <c r="L114" i="39"/>
  <c r="J115" i="39"/>
  <c r="K115" i="39"/>
  <c r="L115" i="39"/>
  <c r="J116" i="39"/>
  <c r="K116" i="39"/>
  <c r="L116" i="39"/>
  <c r="J117" i="39"/>
  <c r="K117" i="39"/>
  <c r="L117" i="39"/>
  <c r="J118" i="39"/>
  <c r="K118" i="39"/>
  <c r="L118" i="39"/>
  <c r="J119" i="39"/>
  <c r="K119" i="39"/>
  <c r="L119" i="39"/>
  <c r="J120" i="39"/>
  <c r="K120" i="39"/>
  <c r="L120" i="39"/>
  <c r="J121" i="39"/>
  <c r="K121" i="39"/>
  <c r="L121" i="39"/>
  <c r="J122" i="39"/>
  <c r="K122" i="39"/>
  <c r="L122" i="39"/>
  <c r="J123" i="39"/>
  <c r="K123" i="39"/>
  <c r="L123" i="39"/>
  <c r="J124" i="39"/>
  <c r="K124" i="39"/>
  <c r="L124" i="39"/>
  <c r="J125" i="39"/>
  <c r="K125" i="39"/>
  <c r="L125" i="39"/>
  <c r="J126" i="39"/>
  <c r="K126" i="39"/>
  <c r="L126" i="39"/>
  <c r="J127" i="39"/>
  <c r="K127" i="39"/>
  <c r="L127" i="39"/>
  <c r="J128" i="39"/>
  <c r="K128" i="39"/>
  <c r="L128" i="39"/>
  <c r="J129" i="39"/>
  <c r="K129" i="39"/>
  <c r="L129" i="39"/>
  <c r="J130" i="39"/>
  <c r="K130" i="39"/>
  <c r="L130" i="39"/>
  <c r="J131" i="39"/>
  <c r="K131" i="39"/>
  <c r="L131" i="39"/>
  <c r="J132" i="39"/>
  <c r="K132" i="39"/>
  <c r="L132" i="39"/>
  <c r="J133" i="39"/>
  <c r="K133" i="39"/>
  <c r="L133" i="39"/>
  <c r="J134" i="39"/>
  <c r="K134" i="39"/>
  <c r="L134" i="39"/>
  <c r="J135" i="39"/>
  <c r="K135" i="39"/>
  <c r="L135" i="39"/>
  <c r="J136" i="39"/>
  <c r="K136" i="39"/>
  <c r="L136" i="39"/>
  <c r="J137" i="39"/>
  <c r="K137" i="39"/>
  <c r="L137" i="39"/>
  <c r="J138" i="39"/>
  <c r="K138" i="39"/>
  <c r="L138" i="39"/>
  <c r="J139" i="39"/>
  <c r="K139" i="39"/>
  <c r="L139" i="39"/>
  <c r="J140" i="39"/>
  <c r="K140" i="39"/>
  <c r="L140" i="39"/>
  <c r="J141" i="39"/>
  <c r="K141" i="39"/>
  <c r="L141" i="39"/>
  <c r="J142" i="39"/>
  <c r="K142" i="39"/>
  <c r="L142" i="39"/>
  <c r="J143" i="39"/>
  <c r="K143" i="39"/>
  <c r="L143" i="39"/>
  <c r="J144" i="39"/>
  <c r="K144" i="39"/>
  <c r="L144" i="39"/>
  <c r="J145" i="39"/>
  <c r="K145" i="39"/>
  <c r="L145" i="39"/>
  <c r="J146" i="39"/>
  <c r="K146" i="39"/>
  <c r="L146" i="39"/>
  <c r="J147" i="39"/>
  <c r="K147" i="39"/>
  <c r="L147" i="39"/>
  <c r="J148" i="39"/>
  <c r="K148" i="39"/>
  <c r="L148" i="39"/>
  <c r="J149" i="39"/>
  <c r="K149" i="39"/>
  <c r="L149" i="39"/>
  <c r="J150" i="39"/>
  <c r="K150" i="39"/>
  <c r="L150" i="39"/>
  <c r="J151" i="39"/>
  <c r="K151" i="39"/>
  <c r="L151" i="39"/>
  <c r="J152" i="39"/>
  <c r="K152" i="39"/>
  <c r="L152" i="39"/>
  <c r="J153" i="39"/>
  <c r="K153" i="39"/>
  <c r="L153" i="39"/>
  <c r="J154" i="39"/>
  <c r="K154" i="39"/>
  <c r="L154" i="39"/>
  <c r="J155" i="39"/>
  <c r="K155" i="39"/>
  <c r="L155" i="39"/>
  <c r="J156" i="39"/>
  <c r="K156" i="39"/>
  <c r="L156" i="39"/>
  <c r="J157" i="39"/>
  <c r="K157" i="39"/>
  <c r="L157" i="39"/>
  <c r="J158" i="39"/>
  <c r="K158" i="39"/>
  <c r="L158" i="39"/>
  <c r="J159" i="39"/>
  <c r="K159" i="39"/>
  <c r="L159" i="39"/>
  <c r="J160" i="39"/>
  <c r="K160" i="39"/>
  <c r="L160" i="39"/>
  <c r="J161" i="39"/>
  <c r="K161" i="39"/>
  <c r="L161" i="39"/>
  <c r="J162" i="39"/>
  <c r="K162" i="39"/>
  <c r="L162" i="39"/>
  <c r="J163" i="39"/>
  <c r="K163" i="39"/>
  <c r="L163" i="39"/>
  <c r="J164" i="39"/>
  <c r="K164" i="39"/>
  <c r="L164" i="39"/>
  <c r="J165" i="39"/>
  <c r="K165" i="39"/>
  <c r="L165" i="39"/>
  <c r="J166" i="39"/>
  <c r="K166" i="39"/>
  <c r="L166" i="39"/>
  <c r="J167" i="39"/>
  <c r="K167" i="39"/>
  <c r="L167" i="39"/>
  <c r="J168" i="39"/>
  <c r="K168" i="39"/>
  <c r="L168" i="39"/>
  <c r="J169" i="39"/>
  <c r="K169" i="39"/>
  <c r="L169" i="39"/>
  <c r="J170" i="39"/>
  <c r="K170" i="39"/>
  <c r="L170" i="39"/>
  <c r="J171" i="39"/>
  <c r="K171" i="39"/>
  <c r="L171" i="39"/>
  <c r="J172" i="39"/>
  <c r="K172" i="39"/>
  <c r="L172" i="39"/>
  <c r="J173" i="39"/>
  <c r="K173" i="39"/>
  <c r="L173" i="39"/>
  <c r="J174" i="39"/>
  <c r="K174" i="39"/>
  <c r="L174" i="39"/>
  <c r="J175" i="39"/>
  <c r="K175" i="39"/>
  <c r="L175" i="39"/>
  <c r="J176" i="39"/>
  <c r="K176" i="39"/>
  <c r="L176" i="39"/>
  <c r="J177" i="39"/>
  <c r="K177" i="39"/>
  <c r="L177" i="39"/>
  <c r="J178" i="39"/>
  <c r="K178" i="39"/>
  <c r="L178" i="39"/>
  <c r="J179" i="39"/>
  <c r="K179" i="39"/>
  <c r="L179" i="39"/>
  <c r="J180" i="39"/>
  <c r="K180" i="39"/>
  <c r="L180" i="39"/>
  <c r="J181" i="39"/>
  <c r="K181" i="39"/>
  <c r="L181" i="39"/>
  <c r="J182" i="39"/>
  <c r="K182" i="39"/>
  <c r="L182" i="39"/>
  <c r="J183" i="39"/>
  <c r="K183" i="39"/>
  <c r="L183" i="39"/>
  <c r="J184" i="39"/>
  <c r="K184" i="39"/>
  <c r="L184" i="39"/>
  <c r="J185" i="39"/>
  <c r="K185" i="39"/>
  <c r="L185" i="39"/>
  <c r="J186" i="39"/>
  <c r="K186" i="39"/>
  <c r="L186" i="39"/>
  <c r="J187" i="39"/>
  <c r="K187" i="39"/>
  <c r="L187" i="39"/>
  <c r="J188" i="39"/>
  <c r="K188" i="39"/>
  <c r="L188" i="39"/>
  <c r="J189" i="39"/>
  <c r="K189" i="39"/>
  <c r="L189" i="39"/>
  <c r="J190" i="39"/>
  <c r="K190" i="39"/>
  <c r="L190" i="39"/>
  <c r="J191" i="39"/>
  <c r="K191" i="39"/>
  <c r="L191" i="39"/>
  <c r="J192" i="39"/>
  <c r="K192" i="39"/>
  <c r="L192" i="39"/>
  <c r="J193" i="39"/>
  <c r="K193" i="39"/>
  <c r="L193" i="39"/>
  <c r="J194" i="39"/>
  <c r="K194" i="39"/>
  <c r="L194" i="39"/>
  <c r="J195" i="39"/>
  <c r="K195" i="39"/>
  <c r="L195" i="39"/>
  <c r="J196" i="39"/>
  <c r="K196" i="39"/>
  <c r="L196" i="39"/>
  <c r="J197" i="39"/>
  <c r="K197" i="39"/>
  <c r="L197" i="39"/>
  <c r="J198" i="39"/>
  <c r="K198" i="39"/>
  <c r="L198" i="39"/>
  <c r="J199" i="39"/>
  <c r="K199" i="39"/>
  <c r="L199" i="39"/>
  <c r="J200" i="39"/>
  <c r="K200" i="39"/>
  <c r="L200" i="39"/>
  <c r="J201" i="39"/>
  <c r="K201" i="39"/>
  <c r="L201" i="39"/>
  <c r="J202" i="39"/>
  <c r="K202" i="39"/>
  <c r="L202" i="39"/>
  <c r="J203" i="39"/>
  <c r="K203" i="39"/>
  <c r="L203" i="39"/>
  <c r="J204" i="39"/>
  <c r="K204" i="39"/>
  <c r="L204" i="39"/>
  <c r="J205" i="39"/>
  <c r="K205" i="39"/>
  <c r="L205" i="39"/>
  <c r="J206" i="39"/>
  <c r="K206" i="39"/>
  <c r="L206" i="39"/>
  <c r="J207" i="39"/>
  <c r="K207" i="39"/>
  <c r="L207" i="39"/>
  <c r="J208" i="39"/>
  <c r="K208" i="39"/>
  <c r="L208" i="39"/>
  <c r="J209" i="39"/>
  <c r="K209" i="39"/>
  <c r="L209" i="39"/>
  <c r="J210" i="39"/>
  <c r="K210" i="39"/>
  <c r="L210" i="39"/>
  <c r="J211" i="39"/>
  <c r="K211" i="39"/>
  <c r="L211" i="39"/>
  <c r="J212" i="39"/>
  <c r="K212" i="39"/>
  <c r="L212" i="39"/>
  <c r="J213" i="39"/>
  <c r="K213" i="39"/>
  <c r="L213" i="39"/>
  <c r="J214" i="39"/>
  <c r="K214" i="39"/>
  <c r="L214" i="39"/>
  <c r="J215" i="39"/>
  <c r="K215" i="39"/>
  <c r="L215" i="39"/>
  <c r="J216" i="39"/>
  <c r="K216" i="39"/>
  <c r="L216" i="39"/>
  <c r="J217" i="39"/>
  <c r="K217" i="39"/>
  <c r="L217" i="39"/>
  <c r="J218" i="39"/>
  <c r="K218" i="39"/>
  <c r="L218" i="39"/>
  <c r="J219" i="39"/>
  <c r="K219" i="39"/>
  <c r="L219" i="39"/>
  <c r="J220" i="39"/>
  <c r="K220" i="39"/>
  <c r="L220" i="39"/>
  <c r="J221" i="39"/>
  <c r="K221" i="39"/>
  <c r="L221" i="39"/>
  <c r="J222" i="39"/>
  <c r="K222" i="39"/>
  <c r="L222" i="39"/>
  <c r="J223" i="39"/>
  <c r="K223" i="39"/>
  <c r="L223" i="39"/>
  <c r="J224" i="39"/>
  <c r="K224" i="39"/>
  <c r="L224" i="39"/>
  <c r="J225" i="39"/>
  <c r="K225" i="39"/>
  <c r="L225" i="39"/>
  <c r="J226" i="39"/>
  <c r="K226" i="39"/>
  <c r="L226" i="39"/>
  <c r="J227" i="39"/>
  <c r="K227" i="39"/>
  <c r="L227" i="39"/>
  <c r="J228" i="39"/>
  <c r="K228" i="39"/>
  <c r="L228" i="39"/>
  <c r="J229" i="39"/>
  <c r="K229" i="39"/>
  <c r="L229" i="39"/>
  <c r="J230" i="39"/>
  <c r="K230" i="39"/>
  <c r="L230" i="39"/>
  <c r="J231" i="39"/>
  <c r="K231" i="39"/>
  <c r="L231" i="39"/>
  <c r="J232" i="39"/>
  <c r="K232" i="39"/>
  <c r="L232" i="39"/>
  <c r="J233" i="39"/>
  <c r="K233" i="39"/>
  <c r="L233" i="39"/>
  <c r="J234" i="39"/>
  <c r="K234" i="39"/>
  <c r="L234" i="39"/>
  <c r="J235" i="39"/>
  <c r="K235" i="39"/>
  <c r="L235" i="39"/>
  <c r="J236" i="39"/>
  <c r="K236" i="39"/>
  <c r="L236" i="39"/>
  <c r="K4" i="39"/>
  <c r="L4" i="39"/>
  <c r="J4" i="39"/>
  <c r="L3" i="38"/>
  <c r="J4" i="38"/>
  <c r="K4" i="38"/>
  <c r="L4" i="38"/>
  <c r="J5" i="38"/>
  <c r="K5" i="38"/>
  <c r="L5" i="38"/>
  <c r="J6" i="38"/>
  <c r="K6" i="38"/>
  <c r="L6" i="38"/>
  <c r="J7" i="38"/>
  <c r="K7" i="38"/>
  <c r="L7" i="38"/>
  <c r="J8" i="38"/>
  <c r="K8" i="38"/>
  <c r="L8" i="38"/>
  <c r="J9" i="38"/>
  <c r="K9" i="38"/>
  <c r="L9" i="38"/>
  <c r="J10" i="38"/>
  <c r="K10" i="38"/>
  <c r="L10" i="38"/>
  <c r="J11" i="38"/>
  <c r="K11" i="38"/>
  <c r="L11" i="38"/>
  <c r="J12" i="38"/>
  <c r="K12" i="38"/>
  <c r="L12" i="38"/>
  <c r="J13" i="38"/>
  <c r="K13" i="38"/>
  <c r="L13" i="38"/>
  <c r="J14" i="38"/>
  <c r="K14" i="38"/>
  <c r="L14" i="38"/>
  <c r="J15" i="38"/>
  <c r="K15" i="38"/>
  <c r="L15" i="38"/>
  <c r="J16" i="38"/>
  <c r="K16" i="38"/>
  <c r="L16" i="38"/>
  <c r="J17" i="38"/>
  <c r="K17" i="38"/>
  <c r="L17" i="38"/>
  <c r="J18" i="38"/>
  <c r="K18" i="38"/>
  <c r="L18" i="38"/>
  <c r="J19" i="38"/>
  <c r="K19" i="38"/>
  <c r="L19" i="38"/>
  <c r="J20" i="38"/>
  <c r="K20" i="38"/>
  <c r="L20" i="38"/>
  <c r="J21" i="38"/>
  <c r="K21" i="38"/>
  <c r="L21" i="38"/>
  <c r="J22" i="38"/>
  <c r="K22" i="38"/>
  <c r="L22" i="38"/>
  <c r="J23" i="38"/>
  <c r="K23" i="38"/>
  <c r="L23" i="38"/>
  <c r="J24" i="38"/>
  <c r="K24" i="38"/>
  <c r="L24" i="38"/>
  <c r="J25" i="38"/>
  <c r="K25" i="38"/>
  <c r="L25" i="38"/>
  <c r="J26" i="38"/>
  <c r="K26" i="38"/>
  <c r="L26" i="38"/>
  <c r="J27" i="38"/>
  <c r="K27" i="38"/>
  <c r="L27" i="38"/>
  <c r="J28" i="38"/>
  <c r="K28" i="38"/>
  <c r="L28" i="38"/>
  <c r="J29" i="38"/>
  <c r="K29" i="38"/>
  <c r="L29" i="38"/>
  <c r="J30" i="38"/>
  <c r="K30" i="38"/>
  <c r="L30" i="38"/>
  <c r="J31" i="38"/>
  <c r="K31" i="38"/>
  <c r="L31" i="38"/>
  <c r="J32" i="38"/>
  <c r="K32" i="38"/>
  <c r="L32" i="38"/>
  <c r="J33" i="38"/>
  <c r="K33" i="38"/>
  <c r="L33" i="38"/>
  <c r="J34" i="38"/>
  <c r="K34" i="38"/>
  <c r="L34" i="38"/>
  <c r="J35" i="38"/>
  <c r="K35" i="38"/>
  <c r="L35" i="38"/>
  <c r="J36" i="38"/>
  <c r="K36" i="38"/>
  <c r="L36" i="38"/>
  <c r="J37" i="38"/>
  <c r="K37" i="38"/>
  <c r="L37" i="38"/>
  <c r="J38" i="38"/>
  <c r="K38" i="38"/>
  <c r="L38" i="38"/>
  <c r="J39" i="38"/>
  <c r="K39" i="38"/>
  <c r="L39" i="38"/>
  <c r="J40" i="38"/>
  <c r="K40" i="38"/>
  <c r="L40" i="38"/>
  <c r="J41" i="38"/>
  <c r="K41" i="38"/>
  <c r="L41" i="38"/>
  <c r="J42" i="38"/>
  <c r="K42" i="38"/>
  <c r="L42" i="38"/>
  <c r="J43" i="38"/>
  <c r="K43" i="38"/>
  <c r="L43" i="38"/>
  <c r="J44" i="38"/>
  <c r="K44" i="38"/>
  <c r="L44" i="38"/>
  <c r="J45" i="38"/>
  <c r="K45" i="38"/>
  <c r="L45" i="38"/>
  <c r="J46" i="38"/>
  <c r="K46" i="38"/>
  <c r="L46" i="38"/>
  <c r="J47" i="38"/>
  <c r="K47" i="38"/>
  <c r="L47" i="38"/>
  <c r="J48" i="38"/>
  <c r="K48" i="38"/>
  <c r="L48" i="38"/>
  <c r="J49" i="38"/>
  <c r="K49" i="38"/>
  <c r="L49" i="38"/>
  <c r="J50" i="38"/>
  <c r="K50" i="38"/>
  <c r="L50" i="38"/>
  <c r="J51" i="38"/>
  <c r="K51" i="38"/>
  <c r="L51" i="38"/>
  <c r="J52" i="38"/>
  <c r="K52" i="38"/>
  <c r="L52" i="38"/>
  <c r="J53" i="38"/>
  <c r="K53" i="38"/>
  <c r="L53" i="38"/>
  <c r="J54" i="38"/>
  <c r="K54" i="38"/>
  <c r="L54" i="38"/>
  <c r="J55" i="38"/>
  <c r="K55" i="38"/>
  <c r="L55" i="38"/>
  <c r="J56" i="38"/>
  <c r="K56" i="38"/>
  <c r="L56" i="38"/>
  <c r="J57" i="38"/>
  <c r="K57" i="38"/>
  <c r="L57" i="38"/>
  <c r="J58" i="38"/>
  <c r="K58" i="38"/>
  <c r="L58" i="38"/>
  <c r="J59" i="38"/>
  <c r="K59" i="38"/>
  <c r="L59" i="38"/>
  <c r="J60" i="38"/>
  <c r="K60" i="38"/>
  <c r="L60" i="38"/>
  <c r="J61" i="38"/>
  <c r="K61" i="38"/>
  <c r="L61" i="38"/>
  <c r="J63" i="38"/>
  <c r="K63" i="38"/>
  <c r="L63" i="38"/>
  <c r="J64" i="38"/>
  <c r="K64" i="38"/>
  <c r="L64" i="38"/>
  <c r="J65" i="38"/>
  <c r="K65" i="38"/>
  <c r="L65" i="38"/>
  <c r="J66" i="38"/>
  <c r="K66" i="38"/>
  <c r="L66" i="38"/>
  <c r="J67" i="38"/>
  <c r="K67" i="38"/>
  <c r="L67" i="38"/>
  <c r="J68" i="38"/>
  <c r="K68" i="38"/>
  <c r="L68" i="38"/>
  <c r="J69" i="38"/>
  <c r="K69" i="38"/>
  <c r="L69" i="38"/>
  <c r="J70" i="38"/>
  <c r="K70" i="38"/>
  <c r="L70" i="38"/>
  <c r="J71" i="38"/>
  <c r="K71" i="38"/>
  <c r="L71" i="38"/>
  <c r="J72" i="38"/>
  <c r="K72" i="38"/>
  <c r="L72" i="38"/>
  <c r="J73" i="38"/>
  <c r="K73" i="38"/>
  <c r="L73" i="38"/>
  <c r="J74" i="38"/>
  <c r="K74" i="38"/>
  <c r="L74" i="38"/>
  <c r="J75" i="38"/>
  <c r="K75" i="38"/>
  <c r="L75" i="38"/>
  <c r="J76" i="38"/>
  <c r="K76" i="38"/>
  <c r="L76" i="38"/>
  <c r="J77" i="38"/>
  <c r="K77" i="38"/>
  <c r="L77" i="38"/>
  <c r="J78" i="38"/>
  <c r="K78" i="38"/>
  <c r="L78" i="38"/>
  <c r="J79" i="38"/>
  <c r="K79" i="38"/>
  <c r="L79" i="38"/>
  <c r="J80" i="38"/>
  <c r="K80" i="38"/>
  <c r="L80" i="38"/>
  <c r="J81" i="38"/>
  <c r="K81" i="38"/>
  <c r="L81" i="38"/>
  <c r="J82" i="38"/>
  <c r="K82" i="38"/>
  <c r="L82" i="38"/>
  <c r="J83" i="38"/>
  <c r="K83" i="38"/>
  <c r="L83" i="38"/>
  <c r="J84" i="38"/>
  <c r="K84" i="38"/>
  <c r="L84" i="38"/>
  <c r="J85" i="38"/>
  <c r="K85" i="38"/>
  <c r="L85" i="38"/>
  <c r="J86" i="38"/>
  <c r="K86" i="38"/>
  <c r="L86" i="38"/>
  <c r="J87" i="38"/>
  <c r="K87" i="38"/>
  <c r="L87" i="38"/>
  <c r="J88" i="38"/>
  <c r="K88" i="38"/>
  <c r="L88" i="38"/>
  <c r="J89" i="38"/>
  <c r="K89" i="38"/>
  <c r="L89" i="38"/>
  <c r="J90" i="38"/>
  <c r="K90" i="38"/>
  <c r="L90" i="38"/>
  <c r="J91" i="38"/>
  <c r="K91" i="38"/>
  <c r="L91" i="38"/>
  <c r="J92" i="38"/>
  <c r="K92" i="38"/>
  <c r="L92" i="38"/>
  <c r="J93" i="38"/>
  <c r="K93" i="38"/>
  <c r="L93" i="38"/>
  <c r="J94" i="38"/>
  <c r="K94" i="38"/>
  <c r="L94" i="38"/>
  <c r="J95" i="38"/>
  <c r="K95" i="38"/>
  <c r="L95" i="38"/>
  <c r="J96" i="38"/>
  <c r="K96" i="38"/>
  <c r="L96" i="38"/>
  <c r="J98" i="38"/>
  <c r="K98" i="38"/>
  <c r="L98" i="38"/>
  <c r="J99" i="38"/>
  <c r="K99" i="38"/>
  <c r="L99" i="38"/>
  <c r="J100" i="38"/>
  <c r="K100" i="38"/>
  <c r="L100" i="38"/>
  <c r="J101" i="38"/>
  <c r="K101" i="38"/>
  <c r="L101" i="38"/>
  <c r="J102" i="38"/>
  <c r="K102" i="38"/>
  <c r="L102" i="38"/>
  <c r="J103" i="38"/>
  <c r="K103" i="38"/>
  <c r="L103" i="38"/>
  <c r="J104" i="38"/>
  <c r="K104" i="38"/>
  <c r="L104" i="38"/>
  <c r="J105" i="38"/>
  <c r="K105" i="38"/>
  <c r="L105" i="38"/>
  <c r="J106" i="38"/>
  <c r="K106" i="38"/>
  <c r="L106" i="38"/>
  <c r="J107" i="38"/>
  <c r="K107" i="38"/>
  <c r="L107" i="38"/>
  <c r="J108" i="38"/>
  <c r="K108" i="38"/>
  <c r="L108" i="38"/>
  <c r="J109" i="38"/>
  <c r="K109" i="38"/>
  <c r="L109" i="38"/>
  <c r="J110" i="38"/>
  <c r="K110" i="38"/>
  <c r="L110" i="38"/>
  <c r="J111" i="38"/>
  <c r="K111" i="38"/>
  <c r="L111" i="38"/>
  <c r="J112" i="38"/>
  <c r="K112" i="38"/>
  <c r="L112" i="38"/>
  <c r="J113" i="38"/>
  <c r="K113" i="38"/>
  <c r="L113" i="38"/>
  <c r="J114" i="38"/>
  <c r="K114" i="38"/>
  <c r="L114" i="38"/>
  <c r="J115" i="38"/>
  <c r="K115" i="38"/>
  <c r="L115" i="38"/>
  <c r="J116" i="38"/>
  <c r="K116" i="38"/>
  <c r="L116" i="38"/>
  <c r="J117" i="38"/>
  <c r="K117" i="38"/>
  <c r="L117" i="38"/>
  <c r="J118" i="38"/>
  <c r="K118" i="38"/>
  <c r="L118" i="38"/>
  <c r="J119" i="38"/>
  <c r="K119" i="38"/>
  <c r="L119" i="38"/>
  <c r="J120" i="38"/>
  <c r="K120" i="38"/>
  <c r="L120" i="38"/>
  <c r="J121" i="38"/>
  <c r="K121" i="38"/>
  <c r="L121" i="38"/>
  <c r="J122" i="38"/>
  <c r="K122" i="38"/>
  <c r="L122" i="38"/>
  <c r="J124" i="38"/>
  <c r="K124" i="38"/>
  <c r="L124" i="38"/>
  <c r="J125" i="38"/>
  <c r="K125" i="38"/>
  <c r="L125" i="38"/>
  <c r="J126" i="38"/>
  <c r="K126" i="38"/>
  <c r="L126" i="38"/>
  <c r="J127" i="38"/>
  <c r="K127" i="38"/>
  <c r="L127" i="38"/>
  <c r="J128" i="38"/>
  <c r="K128" i="38"/>
  <c r="L128" i="38"/>
  <c r="J129" i="38"/>
  <c r="K129" i="38"/>
  <c r="L129" i="38"/>
  <c r="J130" i="38"/>
  <c r="K130" i="38"/>
  <c r="L130" i="38"/>
  <c r="J131" i="38"/>
  <c r="K131" i="38"/>
  <c r="L131" i="38"/>
  <c r="J132" i="38"/>
  <c r="K132" i="38"/>
  <c r="L132" i="38"/>
  <c r="J133" i="38"/>
  <c r="K133" i="38"/>
  <c r="L133" i="38"/>
  <c r="J134" i="38"/>
  <c r="K134" i="38"/>
  <c r="L134" i="38"/>
  <c r="J135" i="38"/>
  <c r="K135" i="38"/>
  <c r="L135" i="38"/>
  <c r="J136" i="38"/>
  <c r="K136" i="38"/>
  <c r="L136" i="38"/>
  <c r="J137" i="38"/>
  <c r="K137" i="38"/>
  <c r="L137" i="38"/>
  <c r="J138" i="38"/>
  <c r="K138" i="38"/>
  <c r="L138" i="38"/>
  <c r="J139" i="38"/>
  <c r="K139" i="38"/>
  <c r="L139" i="38"/>
  <c r="J140" i="38"/>
  <c r="K140" i="38"/>
  <c r="L140" i="38"/>
  <c r="J141" i="38"/>
  <c r="K141" i="38"/>
  <c r="L141" i="38"/>
  <c r="J142" i="38"/>
  <c r="K142" i="38"/>
  <c r="L142" i="38"/>
  <c r="J143" i="38"/>
  <c r="K143" i="38"/>
  <c r="L143" i="38"/>
  <c r="J144" i="38"/>
  <c r="K144" i="38"/>
  <c r="L144" i="38"/>
  <c r="J145" i="38"/>
  <c r="K145" i="38"/>
  <c r="L145" i="38"/>
  <c r="J146" i="38"/>
  <c r="K146" i="38"/>
  <c r="L146" i="38"/>
  <c r="J147" i="38"/>
  <c r="K147" i="38"/>
  <c r="L147" i="38"/>
  <c r="J148" i="38"/>
  <c r="K148" i="38"/>
  <c r="L148" i="38"/>
  <c r="J149" i="38"/>
  <c r="K149" i="38"/>
  <c r="L149" i="38"/>
  <c r="J150" i="38"/>
  <c r="K150" i="38"/>
  <c r="L150" i="38"/>
  <c r="J151" i="38"/>
  <c r="K151" i="38"/>
  <c r="L151" i="38"/>
  <c r="J152" i="38"/>
  <c r="K152" i="38"/>
  <c r="L152" i="38"/>
  <c r="J153" i="38"/>
  <c r="K153" i="38"/>
  <c r="L153" i="38"/>
  <c r="J154" i="38"/>
  <c r="K154" i="38"/>
  <c r="L154" i="38"/>
  <c r="J155" i="38"/>
  <c r="K155" i="38"/>
  <c r="L155" i="38"/>
  <c r="J156" i="38"/>
  <c r="K156" i="38"/>
  <c r="L156" i="38"/>
  <c r="J157" i="38"/>
  <c r="K157" i="38"/>
  <c r="L157" i="38"/>
  <c r="J158" i="38"/>
  <c r="K158" i="38"/>
  <c r="L158" i="38"/>
  <c r="J159" i="38"/>
  <c r="K159" i="38"/>
  <c r="L159" i="38"/>
  <c r="J161" i="38"/>
  <c r="K161" i="38"/>
  <c r="L161" i="38"/>
  <c r="J162" i="38"/>
  <c r="K162" i="38"/>
  <c r="L162" i="38"/>
  <c r="J163" i="38"/>
  <c r="K163" i="38"/>
  <c r="L163" i="38"/>
  <c r="J164" i="38"/>
  <c r="K164" i="38"/>
  <c r="L164" i="38"/>
  <c r="J165" i="38"/>
  <c r="K165" i="38"/>
  <c r="L165" i="38"/>
  <c r="J166" i="38"/>
  <c r="K166" i="38"/>
  <c r="L166" i="38"/>
  <c r="J167" i="38"/>
  <c r="K167" i="38"/>
  <c r="L167" i="38"/>
  <c r="J168" i="38"/>
  <c r="K168" i="38"/>
  <c r="L168" i="38"/>
  <c r="J169" i="38"/>
  <c r="K169" i="38"/>
  <c r="L169" i="38"/>
  <c r="J170" i="38"/>
  <c r="K170" i="38"/>
  <c r="L170" i="38"/>
  <c r="J171" i="38"/>
  <c r="K171" i="38"/>
  <c r="L171" i="38"/>
  <c r="J172" i="38"/>
  <c r="K172" i="38"/>
  <c r="L172" i="38"/>
  <c r="J173" i="38"/>
  <c r="K173" i="38"/>
  <c r="L173" i="38"/>
  <c r="J174" i="38"/>
  <c r="K174" i="38"/>
  <c r="L174" i="38"/>
  <c r="J175" i="38"/>
  <c r="K175" i="38"/>
  <c r="L175" i="38"/>
  <c r="J176" i="38"/>
  <c r="K176" i="38"/>
  <c r="L176" i="38"/>
  <c r="J177" i="38"/>
  <c r="K177" i="38"/>
  <c r="L177" i="38"/>
  <c r="J178" i="38"/>
  <c r="K178" i="38"/>
  <c r="L178" i="38"/>
  <c r="J179" i="38"/>
  <c r="K179" i="38"/>
  <c r="L179" i="38"/>
  <c r="J180" i="38"/>
  <c r="K180" i="38"/>
  <c r="L180" i="38"/>
  <c r="J181" i="38"/>
  <c r="K181" i="38"/>
  <c r="L181" i="38"/>
  <c r="J182" i="38"/>
  <c r="K182" i="38"/>
  <c r="L182" i="38"/>
  <c r="J183" i="38"/>
  <c r="K183" i="38"/>
  <c r="L183" i="38"/>
  <c r="J184" i="38"/>
  <c r="K184" i="38"/>
  <c r="L184" i="38"/>
  <c r="J185" i="38"/>
  <c r="K185" i="38"/>
  <c r="L185" i="38"/>
  <c r="J186" i="38"/>
  <c r="K186" i="38"/>
  <c r="L186" i="38"/>
  <c r="J187" i="38"/>
  <c r="K187" i="38"/>
  <c r="L187" i="38"/>
  <c r="J188" i="38"/>
  <c r="K188" i="38"/>
  <c r="L188" i="38"/>
  <c r="J189" i="38"/>
  <c r="K189" i="38"/>
  <c r="L189" i="38"/>
  <c r="J190" i="38"/>
  <c r="K190" i="38"/>
  <c r="L190" i="38"/>
  <c r="J191" i="38"/>
  <c r="K191" i="38"/>
  <c r="L191" i="38"/>
  <c r="J192" i="38"/>
  <c r="K192" i="38"/>
  <c r="L192" i="38"/>
  <c r="J193" i="38"/>
  <c r="K193" i="38"/>
  <c r="L193" i="38"/>
  <c r="J194" i="38"/>
  <c r="K194" i="38"/>
  <c r="L194" i="38"/>
  <c r="J195" i="38"/>
  <c r="K195" i="38"/>
  <c r="L195" i="38"/>
  <c r="J196" i="38"/>
  <c r="K196" i="38"/>
  <c r="L196" i="38"/>
  <c r="J197" i="38"/>
  <c r="K197" i="38"/>
  <c r="L197" i="38"/>
  <c r="J198" i="38"/>
  <c r="K198" i="38"/>
  <c r="L198" i="38"/>
  <c r="J199" i="38"/>
  <c r="K199" i="38"/>
  <c r="L199" i="38"/>
  <c r="J200" i="38"/>
  <c r="K200" i="38"/>
  <c r="L200" i="38"/>
  <c r="J201" i="38"/>
  <c r="K201" i="38"/>
  <c r="L201" i="38"/>
  <c r="J202" i="38"/>
  <c r="K202" i="38"/>
  <c r="L202" i="38"/>
  <c r="J203" i="38"/>
  <c r="K203" i="38"/>
  <c r="L203" i="38"/>
  <c r="J204" i="38"/>
  <c r="K204" i="38"/>
  <c r="L204" i="38"/>
  <c r="J205" i="38"/>
  <c r="K205" i="38"/>
  <c r="L205" i="38"/>
  <c r="J206" i="38"/>
  <c r="K206" i="38"/>
  <c r="L206" i="38"/>
  <c r="J207" i="38"/>
  <c r="K207" i="38"/>
  <c r="L207" i="38"/>
  <c r="J208" i="38"/>
  <c r="K208" i="38"/>
  <c r="L208" i="38"/>
  <c r="J209" i="38"/>
  <c r="K209" i="38"/>
  <c r="L209" i="38"/>
  <c r="J210" i="38"/>
  <c r="K210" i="38"/>
  <c r="L210" i="38"/>
  <c r="J211" i="38"/>
  <c r="K211" i="38"/>
  <c r="L211" i="38"/>
  <c r="J212" i="38"/>
  <c r="K212" i="38"/>
  <c r="L212" i="38"/>
  <c r="J213" i="38"/>
  <c r="K213" i="38"/>
  <c r="L213" i="38"/>
  <c r="J214" i="38"/>
  <c r="K214" i="38"/>
  <c r="L214" i="38"/>
  <c r="J215" i="38"/>
  <c r="K215" i="38"/>
  <c r="L215" i="38"/>
  <c r="J216" i="38"/>
  <c r="K216" i="38"/>
  <c r="L216" i="38"/>
  <c r="J217" i="38"/>
  <c r="K217" i="38"/>
  <c r="L217" i="38"/>
  <c r="J218" i="38"/>
  <c r="K218" i="38"/>
  <c r="L218" i="38"/>
  <c r="J219" i="38"/>
  <c r="K219" i="38"/>
  <c r="L219" i="38"/>
  <c r="J220" i="38"/>
  <c r="K220" i="38"/>
  <c r="L220" i="38"/>
  <c r="J221" i="38"/>
  <c r="K221" i="38"/>
  <c r="L221" i="38"/>
  <c r="J222" i="38"/>
  <c r="K222" i="38"/>
  <c r="L222" i="38"/>
  <c r="J223" i="38"/>
  <c r="K223" i="38"/>
  <c r="L223" i="38"/>
  <c r="J224" i="38"/>
  <c r="K224" i="38"/>
  <c r="L224" i="38"/>
  <c r="J225" i="38"/>
  <c r="K225" i="38"/>
  <c r="L225" i="38"/>
  <c r="J226" i="38"/>
  <c r="K226" i="38"/>
  <c r="L226" i="38"/>
  <c r="J227" i="38"/>
  <c r="K227" i="38"/>
  <c r="L227" i="38"/>
  <c r="J228" i="38"/>
  <c r="K228" i="38"/>
  <c r="L228" i="38"/>
  <c r="J230" i="38"/>
  <c r="K230" i="38"/>
  <c r="L230" i="38"/>
  <c r="J231" i="38"/>
  <c r="K231" i="38"/>
  <c r="L231" i="38"/>
  <c r="J232" i="38"/>
  <c r="K232" i="38"/>
  <c r="L232" i="38"/>
  <c r="J233" i="38"/>
  <c r="K233" i="38"/>
  <c r="L233" i="38"/>
  <c r="J234" i="38"/>
  <c r="K234" i="38"/>
  <c r="L234" i="38"/>
  <c r="J235" i="38"/>
  <c r="K235" i="38"/>
  <c r="L235" i="38"/>
  <c r="J236" i="38"/>
  <c r="K236" i="38"/>
  <c r="L236" i="38"/>
  <c r="K3" i="38"/>
  <c r="J3" i="38"/>
  <c r="V11" i="34"/>
  <c r="W11" i="34" s="1"/>
  <c r="S11" i="34"/>
  <c r="T11" i="34" s="1"/>
  <c r="U11" i="34" s="1"/>
  <c r="S211" i="34"/>
  <c r="T211" i="34" s="1"/>
  <c r="U211" i="34" s="1"/>
  <c r="V211" i="34"/>
  <c r="W211" i="34" s="1"/>
  <c r="V184" i="34"/>
  <c r="W184" i="34" s="1"/>
  <c r="S184" i="34"/>
  <c r="T184" i="34" s="1"/>
  <c r="U184" i="34" s="1"/>
  <c r="S210" i="34"/>
  <c r="T210" i="34" s="1"/>
  <c r="U210" i="34" s="1"/>
  <c r="V210" i="34"/>
  <c r="G207" i="23" s="1"/>
  <c r="V79" i="34"/>
  <c r="G77" i="23" s="1"/>
  <c r="S79" i="34"/>
  <c r="T79" i="34" s="1"/>
  <c r="U79" i="34" s="1"/>
  <c r="V7" i="34"/>
  <c r="G7" i="23" s="1"/>
  <c r="S7" i="34"/>
  <c r="T7" i="34" s="1"/>
  <c r="U7" i="34" s="1"/>
  <c r="S183" i="34"/>
  <c r="T183" i="34" s="1"/>
  <c r="U183" i="34" s="1"/>
  <c r="V183" i="34"/>
  <c r="G180" i="23" s="1"/>
  <c r="S74" i="34"/>
  <c r="T74" i="34" s="1"/>
  <c r="U74" i="34" s="1"/>
  <c r="V74" i="34"/>
  <c r="G72" i="23" s="1"/>
  <c r="S182" i="34"/>
  <c r="T182" i="34" s="1"/>
  <c r="U182" i="34" s="1"/>
  <c r="V182" i="34"/>
  <c r="W182" i="34" s="1"/>
  <c r="V68" i="34"/>
  <c r="W68" i="34" s="1"/>
  <c r="S68" i="34"/>
  <c r="T68" i="34" s="1"/>
  <c r="U68" i="34" s="1"/>
  <c r="D3" i="23"/>
  <c r="D4" i="23" s="1"/>
  <c r="V181" i="34"/>
  <c r="W181" i="34" s="1"/>
  <c r="S181" i="34"/>
  <c r="T181" i="34" s="1"/>
  <c r="U181" i="34" s="1"/>
  <c r="V59" i="34"/>
  <c r="G58" i="23" s="1"/>
  <c r="S59" i="34"/>
  <c r="T59" i="34" s="1"/>
  <c r="U59" i="34" s="1"/>
  <c r="S180" i="34"/>
  <c r="T180" i="34" s="1"/>
  <c r="U180" i="34" s="1"/>
  <c r="V180" i="34"/>
  <c r="E41" i="37"/>
  <c r="O41" i="37" s="1"/>
  <c r="R177" i="34"/>
  <c r="X177" i="34" s="1"/>
  <c r="R176" i="34"/>
  <c r="X176" i="34" s="1"/>
  <c r="R171" i="34"/>
  <c r="X171" i="34" s="1"/>
  <c r="R168" i="34"/>
  <c r="X168" i="34" s="1"/>
  <c r="R167" i="34"/>
  <c r="X167" i="34" s="1"/>
  <c r="R166" i="34"/>
  <c r="X166" i="34" s="1"/>
  <c r="R163" i="34"/>
  <c r="X163" i="34" s="1"/>
  <c r="R160" i="34"/>
  <c r="X160" i="34" s="1"/>
  <c r="R159" i="34"/>
  <c r="X159" i="34" s="1"/>
  <c r="R153" i="34"/>
  <c r="X153" i="34" s="1"/>
  <c r="R152" i="34"/>
  <c r="X152" i="34" s="1"/>
  <c r="R151" i="34"/>
  <c r="X151" i="34" s="1"/>
  <c r="R150" i="34"/>
  <c r="X150" i="34" s="1"/>
  <c r="R147" i="34"/>
  <c r="X147" i="34" s="1"/>
  <c r="R146" i="34"/>
  <c r="X146" i="34" s="1"/>
  <c r="R144" i="34"/>
  <c r="X144" i="34" s="1"/>
  <c r="R143" i="34"/>
  <c r="X143" i="34" s="1"/>
  <c r="R142" i="34"/>
  <c r="X142" i="34" s="1"/>
  <c r="R141" i="34"/>
  <c r="X141" i="34" s="1"/>
  <c r="R139" i="34"/>
  <c r="X139" i="34" s="1"/>
  <c r="R138" i="34"/>
  <c r="X138" i="34" s="1"/>
  <c r="R137" i="34"/>
  <c r="X137" i="34" s="1"/>
  <c r="R134" i="34"/>
  <c r="X134" i="34" s="1"/>
  <c r="R132" i="34"/>
  <c r="X132" i="34" s="1"/>
  <c r="R130" i="34"/>
  <c r="X130" i="34" s="1"/>
  <c r="R129" i="34"/>
  <c r="X129" i="34" s="1"/>
  <c r="R128" i="34"/>
  <c r="X128" i="34" s="1"/>
  <c r="R125" i="34"/>
  <c r="X125" i="34" s="1"/>
  <c r="R124" i="34"/>
  <c r="X124" i="34" s="1"/>
  <c r="R120" i="34"/>
  <c r="X120" i="34" s="1"/>
  <c r="R117" i="34"/>
  <c r="X117" i="34" s="1"/>
  <c r="R115" i="34"/>
  <c r="X115" i="34" s="1"/>
  <c r="R113" i="34"/>
  <c r="X113" i="34" s="1"/>
  <c r="R110" i="34"/>
  <c r="X110" i="34" s="1"/>
  <c r="R109" i="34"/>
  <c r="X109" i="34" s="1"/>
  <c r="R107" i="34"/>
  <c r="X107" i="34" s="1"/>
  <c r="R103" i="34"/>
  <c r="X103" i="34" s="1"/>
  <c r="R100" i="34"/>
  <c r="X100" i="34" s="1"/>
  <c r="R97" i="34"/>
  <c r="X97" i="34" s="1"/>
  <c r="R94" i="34"/>
  <c r="X94" i="34" s="1"/>
  <c r="R93" i="34"/>
  <c r="X93" i="34" s="1"/>
  <c r="R90" i="34"/>
  <c r="X90" i="34" s="1"/>
  <c r="R87" i="34"/>
  <c r="X87" i="34" s="1"/>
  <c r="R86" i="34"/>
  <c r="X86" i="34" s="1"/>
  <c r="R81" i="34"/>
  <c r="X81" i="34" s="1"/>
  <c r="R76" i="34"/>
  <c r="X76" i="34" s="1"/>
  <c r="R73" i="34"/>
  <c r="X73" i="34" s="1"/>
  <c r="R71" i="34"/>
  <c r="X71" i="34" s="1"/>
  <c r="R67" i="34"/>
  <c r="X67" i="34" s="1"/>
  <c r="R66" i="34"/>
  <c r="X66" i="34" s="1"/>
  <c r="R64" i="34"/>
  <c r="X64" i="34" s="1"/>
  <c r="R62" i="34"/>
  <c r="X62" i="34" s="1"/>
  <c r="R61" i="34"/>
  <c r="X61" i="34" s="1"/>
  <c r="R57" i="34"/>
  <c r="X57" i="34" s="1"/>
  <c r="R53" i="34"/>
  <c r="X53" i="34" s="1"/>
  <c r="R50" i="34"/>
  <c r="X50" i="34" s="1"/>
  <c r="R49" i="34"/>
  <c r="X49" i="34" s="1"/>
  <c r="R45" i="34"/>
  <c r="X45" i="34" s="1"/>
  <c r="R44" i="34"/>
  <c r="X44" i="34" s="1"/>
  <c r="R37" i="34"/>
  <c r="X37" i="34" s="1"/>
  <c r="R36" i="34"/>
  <c r="X36" i="34" s="1"/>
  <c r="R30" i="34"/>
  <c r="X30" i="34" s="1"/>
  <c r="R27" i="34"/>
  <c r="X27" i="34" s="1"/>
  <c r="R22" i="34"/>
  <c r="X22" i="34" s="1"/>
  <c r="R20" i="34"/>
  <c r="X20" i="34" s="1"/>
  <c r="R16" i="34"/>
  <c r="X16" i="34" s="1"/>
  <c r="R14" i="34"/>
  <c r="X14" i="34" s="1"/>
  <c r="R9" i="34"/>
  <c r="X9" i="34" s="1"/>
  <c r="R6" i="34"/>
  <c r="X6" i="34" s="1"/>
  <c r="V55" i="34"/>
  <c r="W55" i="34" s="1"/>
  <c r="S55" i="34"/>
  <c r="T55" i="34" s="1"/>
  <c r="U55" i="34" s="1"/>
  <c r="U3" i="34"/>
  <c r="W1" i="34" s="1"/>
  <c r="W2" i="34" s="1"/>
  <c r="W3" i="34" s="1"/>
  <c r="S179" i="34"/>
  <c r="T179" i="34" s="1"/>
  <c r="U179" i="34" s="1"/>
  <c r="V179" i="34"/>
  <c r="W179" i="34" s="1"/>
  <c r="V52" i="34"/>
  <c r="W52" i="34" s="1"/>
  <c r="S52" i="34"/>
  <c r="T52" i="34" s="1"/>
  <c r="U52" i="34" s="1"/>
  <c r="V178" i="34"/>
  <c r="W178" i="34" s="1"/>
  <c r="S178" i="34"/>
  <c r="T178" i="34" s="1"/>
  <c r="U178" i="34" s="1"/>
  <c r="V46" i="34"/>
  <c r="S46" i="34"/>
  <c r="T46" i="34" s="1"/>
  <c r="U46" i="34" s="1"/>
  <c r="S175" i="34"/>
  <c r="T175" i="34" s="1"/>
  <c r="U175" i="34" s="1"/>
  <c r="V175" i="34"/>
  <c r="G172" i="23" s="1"/>
  <c r="V34" i="34"/>
  <c r="G33" i="23" s="1"/>
  <c r="S34" i="34"/>
  <c r="T34" i="34" s="1"/>
  <c r="U34" i="34" s="1"/>
  <c r="Q177" i="34"/>
  <c r="Q176" i="34"/>
  <c r="Q171" i="34"/>
  <c r="Q168" i="34"/>
  <c r="Q167" i="34"/>
  <c r="Q166" i="34"/>
  <c r="Q163" i="34"/>
  <c r="Q160" i="34"/>
  <c r="Q159" i="34"/>
  <c r="Q153" i="34"/>
  <c r="Q152" i="34"/>
  <c r="Q151" i="34"/>
  <c r="Q150" i="34"/>
  <c r="Q147" i="34"/>
  <c r="Q146" i="34"/>
  <c r="Q144" i="34"/>
  <c r="Q143" i="34"/>
  <c r="Q142" i="34"/>
  <c r="Q141" i="34"/>
  <c r="Q139" i="34"/>
  <c r="Q138" i="34"/>
  <c r="Q137" i="34"/>
  <c r="Q134" i="34"/>
  <c r="Q132" i="34"/>
  <c r="Q130" i="34"/>
  <c r="Q129" i="34"/>
  <c r="Q128" i="34"/>
  <c r="Q125" i="34"/>
  <c r="Q124" i="34"/>
  <c r="Q120" i="34"/>
  <c r="Q117" i="34"/>
  <c r="Q115" i="34"/>
  <c r="Q113" i="34"/>
  <c r="Q110" i="34"/>
  <c r="Q109" i="34"/>
  <c r="Q107" i="34"/>
  <c r="Q103" i="34"/>
  <c r="Q100" i="34"/>
  <c r="Q97" i="34"/>
  <c r="Q94" i="34"/>
  <c r="Q93" i="34"/>
  <c r="Q90" i="34"/>
  <c r="Q87" i="34"/>
  <c r="Q86" i="34"/>
  <c r="Q81" i="34"/>
  <c r="Q76" i="34"/>
  <c r="Q73" i="34"/>
  <c r="Q71" i="34"/>
  <c r="Q67" i="34"/>
  <c r="Q66" i="34"/>
  <c r="Q64" i="34"/>
  <c r="Q62" i="34"/>
  <c r="Q61" i="34"/>
  <c r="Q57" i="34"/>
  <c r="Q53" i="34"/>
  <c r="Q50" i="34"/>
  <c r="Q49" i="34"/>
  <c r="Q45" i="34"/>
  <c r="Q44" i="34"/>
  <c r="Q37" i="34"/>
  <c r="Q36" i="34"/>
  <c r="Q30" i="34"/>
  <c r="Q27" i="34"/>
  <c r="Q22" i="34"/>
  <c r="Q20" i="34"/>
  <c r="Q16" i="34"/>
  <c r="Q14" i="34"/>
  <c r="Q9" i="34"/>
  <c r="Q6" i="34"/>
  <c r="V177" i="34"/>
  <c r="W177" i="34" s="1"/>
  <c r="V176" i="34"/>
  <c r="V174" i="34"/>
  <c r="V173" i="34"/>
  <c r="W173" i="34" s="1"/>
  <c r="V172" i="34"/>
  <c r="W172" i="34" s="1"/>
  <c r="V171" i="34"/>
  <c r="W171" i="34" s="1"/>
  <c r="V170" i="34"/>
  <c r="W170" i="34" s="1"/>
  <c r="V169" i="34"/>
  <c r="G166" i="23" s="1"/>
  <c r="V168" i="34"/>
  <c r="W168" i="34" s="1"/>
  <c r="V167" i="34"/>
  <c r="G164" i="23" s="1"/>
  <c r="V166" i="34"/>
  <c r="G163" i="23" s="1"/>
  <c r="V163" i="34"/>
  <c r="W163" i="34" s="1"/>
  <c r="V160" i="34"/>
  <c r="V159" i="34"/>
  <c r="W159" i="34" s="1"/>
  <c r="V153" i="34"/>
  <c r="G150" i="23" s="1"/>
  <c r="V152" i="34"/>
  <c r="W152" i="34" s="1"/>
  <c r="V151" i="34"/>
  <c r="W151" i="34" s="1"/>
  <c r="V150" i="34"/>
  <c r="W150" i="34" s="1"/>
  <c r="V147" i="34"/>
  <c r="W147" i="34" s="1"/>
  <c r="V146" i="34"/>
  <c r="W146" i="34" s="1"/>
  <c r="V144" i="34"/>
  <c r="G141" i="23" s="1"/>
  <c r="V143" i="34"/>
  <c r="W143" i="34" s="1"/>
  <c r="V142" i="34"/>
  <c r="G139" i="23" s="1"/>
  <c r="V141" i="34"/>
  <c r="W141" i="34" s="1"/>
  <c r="V139" i="34"/>
  <c r="W139" i="34" s="1"/>
  <c r="V138" i="34"/>
  <c r="G135" i="23" s="1"/>
  <c r="V137" i="34"/>
  <c r="G134" i="23" s="1"/>
  <c r="V134" i="34"/>
  <c r="G131" i="23" s="1"/>
  <c r="V132" i="34"/>
  <c r="V130" i="34"/>
  <c r="W130" i="34" s="1"/>
  <c r="V129" i="34"/>
  <c r="W129" i="34" s="1"/>
  <c r="V128" i="34"/>
  <c r="G125" i="23" s="1"/>
  <c r="V125" i="34"/>
  <c r="G122" i="23" s="1"/>
  <c r="V124" i="34"/>
  <c r="V123" i="34"/>
  <c r="V120" i="34"/>
  <c r="W120" i="34" s="1"/>
  <c r="V117" i="34"/>
  <c r="W117" i="34" s="1"/>
  <c r="V115" i="34"/>
  <c r="W115" i="34" s="1"/>
  <c r="V113" i="34"/>
  <c r="G110" i="23" s="1"/>
  <c r="V110" i="34"/>
  <c r="G108" i="23" s="1"/>
  <c r="V109" i="34"/>
  <c r="V107" i="34"/>
  <c r="V105" i="34"/>
  <c r="G103" i="23" s="1"/>
  <c r="V103" i="34"/>
  <c r="W103" i="34" s="1"/>
  <c r="V100" i="34"/>
  <c r="W100" i="34" s="1"/>
  <c r="V97" i="34"/>
  <c r="W97" i="34" s="1"/>
  <c r="V94" i="34"/>
  <c r="W94" i="34" s="1"/>
  <c r="V93" i="34"/>
  <c r="V90" i="34"/>
  <c r="G88" i="23" s="1"/>
  <c r="V87" i="34"/>
  <c r="G85" i="23" s="1"/>
  <c r="V86" i="34"/>
  <c r="W86" i="34" s="1"/>
  <c r="V85" i="34"/>
  <c r="G83" i="23" s="1"/>
  <c r="V81" i="34"/>
  <c r="W81" i="34" s="1"/>
  <c r="V76" i="34"/>
  <c r="W76" i="34" s="1"/>
  <c r="V73" i="34"/>
  <c r="W73" i="34" s="1"/>
  <c r="V71" i="34"/>
  <c r="G69" i="23" s="1"/>
  <c r="V67" i="34"/>
  <c r="V66" i="34"/>
  <c r="G65" i="23" s="1"/>
  <c r="V64" i="34"/>
  <c r="W64" i="34" s="1"/>
  <c r="V62" i="34"/>
  <c r="G61" i="23" s="1"/>
  <c r="V61" i="34"/>
  <c r="W61" i="34" s="1"/>
  <c r="V57" i="34"/>
  <c r="W57" i="34" s="1"/>
  <c r="V53" i="34"/>
  <c r="W53" i="34" s="1"/>
  <c r="V50" i="34"/>
  <c r="G49" i="23" s="1"/>
  <c r="V49" i="34"/>
  <c r="W49" i="34" s="1"/>
  <c r="V45" i="34"/>
  <c r="W45" i="34" s="1"/>
  <c r="V44" i="34"/>
  <c r="W44" i="34" s="1"/>
  <c r="V37" i="34"/>
  <c r="V36" i="34"/>
  <c r="W36" i="34" s="1"/>
  <c r="V35" i="34"/>
  <c r="G34" i="23" s="1"/>
  <c r="V30" i="34"/>
  <c r="G29" i="23" s="1"/>
  <c r="V27" i="34"/>
  <c r="G26" i="23" s="1"/>
  <c r="V22" i="34"/>
  <c r="W22" i="34" s="1"/>
  <c r="V20" i="34"/>
  <c r="G19" i="23" s="1"/>
  <c r="V16" i="34"/>
  <c r="W16" i="34" s="1"/>
  <c r="V14" i="34"/>
  <c r="W14" i="34" s="1"/>
  <c r="V13" i="34"/>
  <c r="W13" i="34" s="1"/>
  <c r="V9" i="34"/>
  <c r="G9" i="23" s="1"/>
  <c r="V6" i="34"/>
  <c r="W6" i="34" s="1"/>
  <c r="S173" i="34"/>
  <c r="T173" i="34" s="1"/>
  <c r="U173" i="34" s="1"/>
  <c r="S169" i="34"/>
  <c r="T169" i="34" s="1"/>
  <c r="U169" i="34" s="1"/>
  <c r="S163" i="34"/>
  <c r="T163" i="34" s="1"/>
  <c r="U163" i="34" s="1"/>
  <c r="S152" i="34"/>
  <c r="T152" i="34" s="1"/>
  <c r="U152" i="34" s="1"/>
  <c r="S174" i="34"/>
  <c r="T174" i="34" s="1"/>
  <c r="U174" i="34" s="1"/>
  <c r="S176" i="34"/>
  <c r="T176" i="34" s="1"/>
  <c r="U176" i="34" s="1"/>
  <c r="S171" i="34"/>
  <c r="T171" i="34" s="1"/>
  <c r="U171" i="34" s="1"/>
  <c r="S177" i="34"/>
  <c r="T177" i="34" s="1"/>
  <c r="U177" i="34" s="1"/>
  <c r="S172" i="34"/>
  <c r="T172" i="34" s="1"/>
  <c r="U172" i="34" s="1"/>
  <c r="S168" i="34"/>
  <c r="T168" i="34" s="1"/>
  <c r="U168" i="34" s="1"/>
  <c r="S167" i="34"/>
  <c r="T167" i="34" s="1"/>
  <c r="U167" i="34" s="1"/>
  <c r="S153" i="34"/>
  <c r="T153" i="34" s="1"/>
  <c r="U153" i="34" s="1"/>
  <c r="S146" i="34"/>
  <c r="T146" i="34" s="1"/>
  <c r="U146" i="34" s="1"/>
  <c r="S141" i="34"/>
  <c r="T141" i="34" s="1"/>
  <c r="U141" i="34" s="1"/>
  <c r="S134" i="34"/>
  <c r="T134" i="34" s="1"/>
  <c r="U134" i="34" s="1"/>
  <c r="S128" i="34"/>
  <c r="T128" i="34" s="1"/>
  <c r="U128" i="34" s="1"/>
  <c r="S170" i="34"/>
  <c r="T170" i="34" s="1"/>
  <c r="U170" i="34" s="1"/>
  <c r="S160" i="34"/>
  <c r="T160" i="34" s="1"/>
  <c r="U160" i="34" s="1"/>
  <c r="S159" i="34"/>
  <c r="T159" i="34" s="1"/>
  <c r="U159" i="34" s="1"/>
  <c r="S147" i="34"/>
  <c r="T147" i="34" s="1"/>
  <c r="U147" i="34" s="1"/>
  <c r="S144" i="34"/>
  <c r="T144" i="34" s="1"/>
  <c r="U144" i="34" s="1"/>
  <c r="S139" i="34"/>
  <c r="T139" i="34" s="1"/>
  <c r="U139" i="34" s="1"/>
  <c r="S132" i="34"/>
  <c r="T132" i="34" s="1"/>
  <c r="U132" i="34" s="1"/>
  <c r="S125" i="34"/>
  <c r="T125" i="34" s="1"/>
  <c r="U125" i="34" s="1"/>
  <c r="S117" i="34"/>
  <c r="T117" i="34" s="1"/>
  <c r="U117" i="34" s="1"/>
  <c r="S109" i="34"/>
  <c r="T109" i="34" s="1"/>
  <c r="U109" i="34" s="1"/>
  <c r="S100" i="34"/>
  <c r="T100" i="34" s="1"/>
  <c r="U100" i="34" s="1"/>
  <c r="S90" i="34"/>
  <c r="T90" i="34" s="1"/>
  <c r="U90" i="34" s="1"/>
  <c r="S166" i="34"/>
  <c r="T166" i="34" s="1"/>
  <c r="U166" i="34" s="1"/>
  <c r="S107" i="34"/>
  <c r="T107" i="34" s="1"/>
  <c r="U107" i="34" s="1"/>
  <c r="S105" i="34"/>
  <c r="T105" i="34" s="1"/>
  <c r="U105" i="34" s="1"/>
  <c r="S93" i="34"/>
  <c r="T93" i="34" s="1"/>
  <c r="U93" i="34" s="1"/>
  <c r="S81" i="34"/>
  <c r="T81" i="34" s="1"/>
  <c r="U81" i="34" s="1"/>
  <c r="S67" i="34"/>
  <c r="T67" i="34" s="1"/>
  <c r="U67" i="34" s="1"/>
  <c r="S150" i="34"/>
  <c r="T150" i="34" s="1"/>
  <c r="U150" i="34" s="1"/>
  <c r="S143" i="34"/>
  <c r="T143" i="34" s="1"/>
  <c r="U143" i="34" s="1"/>
  <c r="S137" i="34"/>
  <c r="T137" i="34" s="1"/>
  <c r="U137" i="34" s="1"/>
  <c r="S130" i="34"/>
  <c r="T130" i="34" s="1"/>
  <c r="U130" i="34" s="1"/>
  <c r="S115" i="34"/>
  <c r="T115" i="34" s="1"/>
  <c r="U115" i="34" s="1"/>
  <c r="S113" i="34"/>
  <c r="T113" i="34" s="1"/>
  <c r="U113" i="34" s="1"/>
  <c r="S103" i="34"/>
  <c r="T103" i="34" s="1"/>
  <c r="U103" i="34" s="1"/>
  <c r="S85" i="34"/>
  <c r="T85" i="34" s="1"/>
  <c r="U85" i="34" s="1"/>
  <c r="S71" i="34"/>
  <c r="T71" i="34" s="1"/>
  <c r="U71" i="34" s="1"/>
  <c r="S62" i="34"/>
  <c r="T62" i="34" s="1"/>
  <c r="U62" i="34" s="1"/>
  <c r="S124" i="34"/>
  <c r="T124" i="34" s="1"/>
  <c r="U124" i="34" s="1"/>
  <c r="S123" i="34"/>
  <c r="T123" i="34" s="1"/>
  <c r="U123" i="34" s="1"/>
  <c r="S110" i="34"/>
  <c r="T110" i="34" s="1"/>
  <c r="U110" i="34" s="1"/>
  <c r="S86" i="34"/>
  <c r="T86" i="34" s="1"/>
  <c r="U86" i="34" s="1"/>
  <c r="S73" i="34"/>
  <c r="T73" i="34" s="1"/>
  <c r="U73" i="34" s="1"/>
  <c r="S151" i="34"/>
  <c r="T151" i="34" s="1"/>
  <c r="U151" i="34" s="1"/>
  <c r="S142" i="34"/>
  <c r="T142" i="34" s="1"/>
  <c r="U142" i="34" s="1"/>
  <c r="S138" i="34"/>
  <c r="T138" i="34" s="1"/>
  <c r="U138" i="34" s="1"/>
  <c r="S129" i="34"/>
  <c r="T129" i="34" s="1"/>
  <c r="U129" i="34" s="1"/>
  <c r="S120" i="34"/>
  <c r="T120" i="34" s="1"/>
  <c r="U120" i="34" s="1"/>
  <c r="S97" i="34"/>
  <c r="T97" i="34" s="1"/>
  <c r="U97" i="34" s="1"/>
  <c r="S94" i="34"/>
  <c r="T94" i="34" s="1"/>
  <c r="U94" i="34" s="1"/>
  <c r="S87" i="34"/>
  <c r="T87" i="34" s="1"/>
  <c r="U87" i="34" s="1"/>
  <c r="S76" i="34"/>
  <c r="T76" i="34" s="1"/>
  <c r="U76" i="34" s="1"/>
  <c r="S66" i="34"/>
  <c r="T66" i="34" s="1"/>
  <c r="U66" i="34" s="1"/>
  <c r="S57" i="34"/>
  <c r="T57" i="34" s="1"/>
  <c r="U57" i="34" s="1"/>
  <c r="S45" i="34"/>
  <c r="T45" i="34" s="1"/>
  <c r="U45" i="34" s="1"/>
  <c r="S35" i="34"/>
  <c r="T35" i="34" s="1"/>
  <c r="U35" i="34" s="1"/>
  <c r="S20" i="34"/>
  <c r="T20" i="34" s="1"/>
  <c r="U20" i="34" s="1"/>
  <c r="S64" i="34"/>
  <c r="T64" i="34" s="1"/>
  <c r="U64" i="34" s="1"/>
  <c r="S61" i="34"/>
  <c r="T61" i="34" s="1"/>
  <c r="U61" i="34" s="1"/>
  <c r="S49" i="34"/>
  <c r="T49" i="34" s="1"/>
  <c r="U49" i="34" s="1"/>
  <c r="S16" i="34"/>
  <c r="T16" i="34" s="1"/>
  <c r="U16" i="34" s="1"/>
  <c r="S6" i="34"/>
  <c r="T6" i="34" s="1"/>
  <c r="U6" i="34" s="1"/>
  <c r="S53" i="34"/>
  <c r="T53" i="34" s="1"/>
  <c r="U53" i="34" s="1"/>
  <c r="S30" i="34"/>
  <c r="T30" i="34" s="1"/>
  <c r="U30" i="34" s="1"/>
  <c r="S27" i="34"/>
  <c r="T27" i="34" s="1"/>
  <c r="U27" i="34" s="1"/>
  <c r="S9" i="34"/>
  <c r="T9" i="34" s="1"/>
  <c r="U9" i="34" s="1"/>
  <c r="S44" i="34"/>
  <c r="T44" i="34" s="1"/>
  <c r="U44" i="34" s="1"/>
  <c r="S37" i="34"/>
  <c r="T37" i="34" s="1"/>
  <c r="U37" i="34" s="1"/>
  <c r="S50" i="34"/>
  <c r="T50" i="34" s="1"/>
  <c r="U50" i="34" s="1"/>
  <c r="S36" i="34"/>
  <c r="T36" i="34" s="1"/>
  <c r="U36" i="34" s="1"/>
  <c r="S14" i="34"/>
  <c r="T14" i="34" s="1"/>
  <c r="U14" i="34" s="1"/>
  <c r="S22" i="34"/>
  <c r="T22" i="34" s="1"/>
  <c r="U22" i="34" s="1"/>
  <c r="S13" i="34"/>
  <c r="T13" i="34" s="1"/>
  <c r="U13" i="34" s="1"/>
  <c r="E3" i="37"/>
  <c r="O3" i="37" s="1"/>
  <c r="E5" i="37"/>
  <c r="O5" i="37" s="1"/>
  <c r="D3" i="37"/>
  <c r="N3" i="37" s="1"/>
  <c r="C3" i="37"/>
  <c r="M3" i="37" s="1"/>
  <c r="D5" i="37"/>
  <c r="N5" i="37" s="1"/>
  <c r="C5" i="37"/>
  <c r="M5" i="37" s="1"/>
  <c r="E4" i="37"/>
  <c r="O4" i="37" s="1"/>
  <c r="D4" i="37"/>
  <c r="N4" i="37" s="1"/>
  <c r="C4" i="37"/>
  <c r="M4" i="37" s="1"/>
  <c r="E6" i="37"/>
  <c r="O6" i="37" s="1"/>
  <c r="D6" i="37"/>
  <c r="N6" i="37" s="1"/>
  <c r="C6" i="37"/>
  <c r="M6" i="37" s="1"/>
  <c r="E8" i="37"/>
  <c r="O8" i="37" s="1"/>
  <c r="C8" i="37"/>
  <c r="M8" i="37" s="1"/>
  <c r="D8" i="37"/>
  <c r="N8" i="37" s="1"/>
  <c r="E9" i="37"/>
  <c r="O9" i="37" s="1"/>
  <c r="E7" i="37"/>
  <c r="O7" i="37" s="1"/>
  <c r="D7" i="37"/>
  <c r="N7" i="37" s="1"/>
  <c r="C7" i="37"/>
  <c r="M7" i="37" s="1"/>
  <c r="D9" i="37"/>
  <c r="N9" i="37" s="1"/>
  <c r="C9" i="37"/>
  <c r="M9" i="37" s="1"/>
  <c r="E11" i="37"/>
  <c r="O11" i="37" s="1"/>
  <c r="E10" i="37"/>
  <c r="O10" i="37" s="1"/>
  <c r="D10" i="37"/>
  <c r="N10" i="37" s="1"/>
  <c r="C10" i="37"/>
  <c r="M10" i="37" s="1"/>
  <c r="E14" i="37"/>
  <c r="O14" i="37" s="1"/>
  <c r="D12" i="37"/>
  <c r="N12" i="37" s="1"/>
  <c r="C12" i="37"/>
  <c r="M12" i="37" s="1"/>
  <c r="C11" i="37"/>
  <c r="M11" i="37" s="1"/>
  <c r="D11" i="37"/>
  <c r="N11" i="37" s="1"/>
  <c r="E13" i="37"/>
  <c r="O13" i="37" s="1"/>
  <c r="E12" i="37"/>
  <c r="O12" i="37" s="1"/>
  <c r="C14" i="37"/>
  <c r="M14" i="37" s="1"/>
  <c r="D14" i="37"/>
  <c r="N14" i="37" s="1"/>
  <c r="D13" i="37"/>
  <c r="N13" i="37" s="1"/>
  <c r="C13" i="37"/>
  <c r="M13" i="37" s="1"/>
  <c r="E15" i="37"/>
  <c r="O15" i="37" s="1"/>
  <c r="E16" i="37"/>
  <c r="O16" i="37" s="1"/>
  <c r="D15" i="37"/>
  <c r="N15" i="37" s="1"/>
  <c r="C15" i="37"/>
  <c r="M15" i="37" s="1"/>
  <c r="C16" i="37"/>
  <c r="M16" i="37" s="1"/>
  <c r="D16" i="37"/>
  <c r="N16" i="37" s="1"/>
  <c r="E84" i="37"/>
  <c r="O84" i="37" s="1"/>
  <c r="E231" i="37"/>
  <c r="O231" i="37" s="1"/>
  <c r="E230" i="37"/>
  <c r="O230" i="37" s="1"/>
  <c r="E226" i="37"/>
  <c r="O226" i="37" s="1"/>
  <c r="C41" i="37"/>
  <c r="M41" i="37" s="1"/>
  <c r="E52" i="37"/>
  <c r="O52" i="37" s="1"/>
  <c r="E113" i="37"/>
  <c r="O113" i="37" s="1"/>
  <c r="E150" i="37"/>
  <c r="O150" i="37" s="1"/>
  <c r="E42" i="37"/>
  <c r="O42" i="37" s="1"/>
  <c r="D84" i="37"/>
  <c r="N84" i="37" s="1"/>
  <c r="E143" i="37"/>
  <c r="O143" i="37" s="1"/>
  <c r="D41" i="37"/>
  <c r="N41" i="37" s="1"/>
  <c r="E142" i="37"/>
  <c r="O142" i="37" s="1"/>
  <c r="E83" i="37"/>
  <c r="O83" i="37" s="1"/>
  <c r="E115" i="37"/>
  <c r="O115" i="37" s="1"/>
  <c r="E85" i="37"/>
  <c r="O85" i="37" s="1"/>
  <c r="D231" i="37"/>
  <c r="N231" i="37" s="1"/>
  <c r="E51" i="37"/>
  <c r="O51" i="37" s="1"/>
  <c r="E114" i="37"/>
  <c r="O114" i="37" s="1"/>
  <c r="E228" i="37"/>
  <c r="O228" i="37" s="1"/>
  <c r="D226" i="37"/>
  <c r="N226" i="37" s="1"/>
  <c r="C84" i="37"/>
  <c r="M84" i="37" s="1"/>
  <c r="E224" i="37"/>
  <c r="O224" i="37" s="1"/>
  <c r="E213" i="37"/>
  <c r="O213" i="37" s="1"/>
  <c r="E216" i="37"/>
  <c r="O216" i="37" s="1"/>
  <c r="E215" i="37"/>
  <c r="O215" i="37" s="1"/>
  <c r="C52" i="37"/>
  <c r="M52" i="37" s="1"/>
  <c r="E223" i="37"/>
  <c r="O223" i="37" s="1"/>
  <c r="C231" i="37"/>
  <c r="M231" i="37" s="1"/>
  <c r="C226" i="37"/>
  <c r="M226" i="37" s="1"/>
  <c r="E221" i="37"/>
  <c r="O221" i="37" s="1"/>
  <c r="E218" i="37"/>
  <c r="O218" i="37" s="1"/>
  <c r="D52" i="37"/>
  <c r="N52" i="37" s="1"/>
  <c r="D142" i="37"/>
  <c r="N142" i="37" s="1"/>
  <c r="E219" i="37"/>
  <c r="O219" i="37" s="1"/>
  <c r="C83" i="37"/>
  <c r="M83" i="37" s="1"/>
  <c r="C230" i="37"/>
  <c r="M230" i="37" s="1"/>
  <c r="D230" i="37"/>
  <c r="N230" i="37" s="1"/>
  <c r="C113" i="37"/>
  <c r="M113" i="37" s="1"/>
  <c r="D113" i="37"/>
  <c r="N113" i="37" s="1"/>
  <c r="C51" i="37"/>
  <c r="M51" i="37" s="1"/>
  <c r="C150" i="37"/>
  <c r="M150" i="37" s="1"/>
  <c r="D150" i="37"/>
  <c r="N150" i="37" s="1"/>
  <c r="D114" i="37"/>
  <c r="N114" i="37" s="1"/>
  <c r="C143" i="37"/>
  <c r="M143" i="37" s="1"/>
  <c r="D143" i="37"/>
  <c r="N143" i="37" s="1"/>
  <c r="C42" i="37"/>
  <c r="M42" i="37" s="1"/>
  <c r="D42" i="37"/>
  <c r="N42" i="37" s="1"/>
  <c r="C142" i="37"/>
  <c r="M142" i="37" s="1"/>
  <c r="D83" i="37"/>
  <c r="N83" i="37" s="1"/>
  <c r="C216" i="37"/>
  <c r="M216" i="37" s="1"/>
  <c r="D215" i="37"/>
  <c r="N215" i="37" s="1"/>
  <c r="C224" i="37"/>
  <c r="M224" i="37" s="1"/>
  <c r="C114" i="37"/>
  <c r="M114" i="37" s="1"/>
  <c r="D115" i="37"/>
  <c r="N115" i="37" s="1"/>
  <c r="C115" i="37"/>
  <c r="M115" i="37" s="1"/>
  <c r="D85" i="37"/>
  <c r="N85" i="37" s="1"/>
  <c r="C85" i="37"/>
  <c r="M85" i="37" s="1"/>
  <c r="D51" i="37"/>
  <c r="N51" i="37" s="1"/>
  <c r="C228" i="37"/>
  <c r="M228" i="37" s="1"/>
  <c r="D228" i="37"/>
  <c r="N228" i="37" s="1"/>
  <c r="D218" i="37"/>
  <c r="N218" i="37" s="1"/>
  <c r="D216" i="37"/>
  <c r="N216" i="37" s="1"/>
  <c r="C215" i="37"/>
  <c r="M215" i="37" s="1"/>
  <c r="D224" i="37"/>
  <c r="N224" i="37" s="1"/>
  <c r="D221" i="37"/>
  <c r="N221" i="37" s="1"/>
  <c r="D213" i="37"/>
  <c r="N213" i="37" s="1"/>
  <c r="C213" i="37"/>
  <c r="M213" i="37" s="1"/>
  <c r="C223" i="37"/>
  <c r="M223" i="37" s="1"/>
  <c r="D223" i="37"/>
  <c r="N223" i="37" s="1"/>
  <c r="C218" i="37"/>
  <c r="M218" i="37" s="1"/>
  <c r="C221" i="37"/>
  <c r="M221" i="37" s="1"/>
  <c r="C219" i="37"/>
  <c r="M219" i="37" s="1"/>
  <c r="D219" i="37"/>
  <c r="N219" i="37" s="1"/>
  <c r="E17" i="37"/>
  <c r="O17" i="37" s="1"/>
  <c r="L5" i="47"/>
  <c r="C17" i="37"/>
  <c r="M17" i="37" s="1"/>
  <c r="D17" i="37"/>
  <c r="N17" i="37" s="1"/>
  <c r="E19" i="37"/>
  <c r="O19" i="37" s="1"/>
  <c r="E18" i="37"/>
  <c r="O18" i="37" s="1"/>
  <c r="D19" i="37"/>
  <c r="N19" i="37" s="1"/>
  <c r="D18" i="37"/>
  <c r="N18" i="37" s="1"/>
  <c r="C18" i="37"/>
  <c r="M18" i="37" s="1"/>
  <c r="C19" i="37"/>
  <c r="M19" i="37" s="1"/>
  <c r="D21" i="37"/>
  <c r="N21" i="37" s="1"/>
  <c r="C21" i="37"/>
  <c r="M21" i="37" s="1"/>
  <c r="E21" i="37"/>
  <c r="O21" i="37" s="1"/>
  <c r="E24" i="37"/>
  <c r="O24" i="37" s="1"/>
  <c r="E22" i="37"/>
  <c r="O22" i="37" s="1"/>
  <c r="C24" i="37"/>
  <c r="M24" i="37" s="1"/>
  <c r="D22" i="37"/>
  <c r="N22" i="37" s="1"/>
  <c r="C22" i="37"/>
  <c r="M22" i="37" s="1"/>
  <c r="E23" i="37"/>
  <c r="O23" i="37" s="1"/>
  <c r="E20" i="37"/>
  <c r="O20" i="37" s="1"/>
  <c r="D20" i="37"/>
  <c r="N20" i="37" s="1"/>
  <c r="C20" i="37"/>
  <c r="M20" i="37" s="1"/>
  <c r="C23" i="37"/>
  <c r="M23" i="37" s="1"/>
  <c r="D24" i="37"/>
  <c r="N24" i="37" s="1"/>
  <c r="D23" i="37"/>
  <c r="N23" i="37" s="1"/>
  <c r="E26" i="37"/>
  <c r="O26" i="37" s="1"/>
  <c r="E25" i="37"/>
  <c r="O25" i="37" s="1"/>
  <c r="D26" i="37"/>
  <c r="N26" i="37" s="1"/>
  <c r="C26" i="37"/>
  <c r="M26" i="37" s="1"/>
  <c r="E27" i="37"/>
  <c r="O27" i="37" s="1"/>
  <c r="C27" i="37"/>
  <c r="M27" i="37" s="1"/>
  <c r="D27" i="37"/>
  <c r="N27" i="37" s="1"/>
  <c r="D25" i="37"/>
  <c r="N25" i="37" s="1"/>
  <c r="C25" i="37"/>
  <c r="M25" i="37" s="1"/>
  <c r="E28" i="37"/>
  <c r="O28" i="37" s="1"/>
  <c r="C28" i="37"/>
  <c r="M28" i="37" s="1"/>
  <c r="D28" i="37"/>
  <c r="N28" i="37" s="1"/>
  <c r="C29" i="37"/>
  <c r="M29" i="37" s="1"/>
  <c r="D29" i="37"/>
  <c r="N29" i="37" s="1"/>
  <c r="C30" i="37"/>
  <c r="M30" i="37" s="1"/>
  <c r="D30" i="37"/>
  <c r="N30" i="37" s="1"/>
  <c r="C31" i="37"/>
  <c r="M31" i="37" s="1"/>
  <c r="E31" i="37"/>
  <c r="O31" i="37" s="1"/>
  <c r="E32" i="37"/>
  <c r="O32" i="37" s="1"/>
  <c r="D31" i="37"/>
  <c r="N31" i="37" s="1"/>
  <c r="D32" i="37"/>
  <c r="N32" i="37" s="1"/>
  <c r="C32" i="37"/>
  <c r="M32" i="37" s="1"/>
  <c r="E35" i="37"/>
  <c r="O35" i="37" s="1"/>
  <c r="E34" i="37"/>
  <c r="O34" i="37" s="1"/>
  <c r="C35" i="37"/>
  <c r="M35" i="37" s="1"/>
  <c r="D35" i="37"/>
  <c r="N35" i="37" s="1"/>
  <c r="D34" i="37"/>
  <c r="N34" i="37" s="1"/>
  <c r="C34" i="37"/>
  <c r="M34" i="37" s="1"/>
  <c r="E36" i="37"/>
  <c r="O36" i="37" s="1"/>
  <c r="E33" i="37"/>
  <c r="O33" i="37" s="1"/>
  <c r="D33" i="37"/>
  <c r="N33" i="37" s="1"/>
  <c r="C33" i="37"/>
  <c r="M33" i="37" s="1"/>
  <c r="V22" i="40"/>
  <c r="V25" i="40"/>
  <c r="V61" i="40"/>
  <c r="V77" i="40"/>
  <c r="V92" i="40"/>
  <c r="V99" i="40"/>
  <c r="V145" i="40"/>
  <c r="V169" i="40"/>
  <c r="V190" i="40"/>
  <c r="N5" i="40"/>
  <c r="V5" i="40"/>
  <c r="V12" i="40"/>
  <c r="V42" i="40"/>
  <c r="V29" i="40"/>
  <c r="V68" i="40"/>
  <c r="V89" i="40"/>
  <c r="V100" i="40"/>
  <c r="V123" i="40"/>
  <c r="V126" i="40"/>
  <c r="V159" i="40"/>
  <c r="V166" i="40"/>
  <c r="V173" i="40"/>
  <c r="V191" i="40"/>
  <c r="N6" i="40"/>
  <c r="V6" i="40"/>
  <c r="N9" i="40"/>
  <c r="V9" i="40"/>
  <c r="V13" i="40"/>
  <c r="V43" i="40"/>
  <c r="V49" i="40"/>
  <c r="V137" i="40"/>
  <c r="V153" i="40"/>
  <c r="V20" i="40"/>
  <c r="V30" i="40"/>
  <c r="V33" i="40"/>
  <c r="V69" i="40"/>
  <c r="V72" i="40"/>
  <c r="V97" i="40"/>
  <c r="V127" i="40"/>
  <c r="V134" i="40"/>
  <c r="V174" i="40"/>
  <c r="V181" i="40"/>
  <c r="V185" i="40"/>
  <c r="N3" i="40"/>
  <c r="V3" i="40"/>
  <c r="V17" i="40"/>
  <c r="V37" i="40"/>
  <c r="V84" i="40"/>
  <c r="V87" i="40"/>
  <c r="V107" i="40"/>
  <c r="V110" i="40"/>
  <c r="V21" i="40"/>
  <c r="V60" i="40"/>
  <c r="V91" i="40"/>
  <c r="V121" i="40"/>
  <c r="V161" i="40"/>
  <c r="V175" i="40"/>
  <c r="V182" i="40"/>
  <c r="V189" i="40"/>
  <c r="N4" i="40"/>
  <c r="V38" i="40"/>
  <c r="V41" i="40"/>
  <c r="V57" i="40"/>
  <c r="V104" i="40"/>
  <c r="V118" i="40"/>
  <c r="V139" i="40"/>
  <c r="V142" i="40"/>
  <c r="V151" i="40"/>
  <c r="W72" i="40"/>
  <c r="W64" i="40"/>
  <c r="C36" i="37"/>
  <c r="M36" i="37" s="1"/>
  <c r="D36" i="37"/>
  <c r="N36" i="37" s="1"/>
  <c r="E37" i="37"/>
  <c r="O37" i="37" s="1"/>
  <c r="D37" i="37"/>
  <c r="N37" i="37" s="1"/>
  <c r="C37" i="37"/>
  <c r="M37" i="37" s="1"/>
  <c r="E38" i="37"/>
  <c r="O38" i="37" s="1"/>
  <c r="E39" i="37"/>
  <c r="O39" i="37" s="1"/>
  <c r="D38" i="37"/>
  <c r="N38" i="37" s="1"/>
  <c r="C38" i="37"/>
  <c r="M38" i="37" s="1"/>
  <c r="C39" i="37"/>
  <c r="M39" i="37" s="1"/>
  <c r="D39" i="37"/>
  <c r="N39" i="37" s="1"/>
  <c r="E43" i="37"/>
  <c r="O43" i="37" s="1"/>
  <c r="D40" i="37"/>
  <c r="N40" i="37" s="1"/>
  <c r="E40" i="37"/>
  <c r="O40" i="37" s="1"/>
  <c r="C43" i="37"/>
  <c r="M43" i="37" s="1"/>
  <c r="D43" i="37"/>
  <c r="N43" i="37" s="1"/>
  <c r="C40" i="37"/>
  <c r="M40" i="37" s="1"/>
  <c r="E45" i="37"/>
  <c r="O45" i="37" s="1"/>
  <c r="E44" i="37"/>
  <c r="O44" i="37" s="1"/>
  <c r="D45" i="37"/>
  <c r="N45" i="37" s="1"/>
  <c r="C45" i="37"/>
  <c r="M45" i="37" s="1"/>
  <c r="C44" i="37"/>
  <c r="M44" i="37" s="1"/>
  <c r="D44" i="37"/>
  <c r="N44" i="37" s="1"/>
  <c r="E46" i="37"/>
  <c r="O46" i="37" s="1"/>
  <c r="C46" i="37"/>
  <c r="M46" i="37" s="1"/>
  <c r="D46" i="37"/>
  <c r="N46" i="37" s="1"/>
  <c r="E47" i="37"/>
  <c r="O47" i="37" s="1"/>
  <c r="E49" i="37"/>
  <c r="O49" i="37" s="1"/>
  <c r="C49" i="37"/>
  <c r="M49" i="37" s="1"/>
  <c r="C47" i="37"/>
  <c r="M47" i="37" s="1"/>
  <c r="D47" i="37"/>
  <c r="N47" i="37" s="1"/>
  <c r="E48" i="37"/>
  <c r="O48" i="37" s="1"/>
  <c r="D48" i="37"/>
  <c r="N48" i="37" s="1"/>
  <c r="C48" i="37"/>
  <c r="M48" i="37" s="1"/>
  <c r="D49" i="37"/>
  <c r="N49" i="37" s="1"/>
  <c r="E50" i="37"/>
  <c r="O50" i="37" s="1"/>
  <c r="E53" i="37"/>
  <c r="O53" i="37" s="1"/>
  <c r="D50" i="37"/>
  <c r="N50" i="37" s="1"/>
  <c r="C50" i="37"/>
  <c r="M50" i="37" s="1"/>
  <c r="D53" i="37"/>
  <c r="N53" i="37" s="1"/>
  <c r="C53" i="37"/>
  <c r="M53" i="37" s="1"/>
  <c r="D55" i="37"/>
  <c r="N55" i="37" s="1"/>
  <c r="E55" i="37"/>
  <c r="O55" i="37" s="1"/>
  <c r="C55" i="37"/>
  <c r="M55" i="37" s="1"/>
  <c r="E54" i="37"/>
  <c r="O54" i="37" s="1"/>
  <c r="D54" i="37"/>
  <c r="N54" i="37" s="1"/>
  <c r="C54" i="37"/>
  <c r="M54" i="37" s="1"/>
  <c r="E56" i="37"/>
  <c r="O56" i="37" s="1"/>
  <c r="D56" i="37"/>
  <c r="N56" i="37" s="1"/>
  <c r="C56" i="37"/>
  <c r="M56" i="37" s="1"/>
  <c r="E58" i="37"/>
  <c r="O58" i="37" s="1"/>
  <c r="E57" i="37"/>
  <c r="O57" i="37" s="1"/>
  <c r="C57" i="37"/>
  <c r="M57" i="37" s="1"/>
  <c r="D57" i="37"/>
  <c r="N57" i="37" s="1"/>
  <c r="D58" i="37"/>
  <c r="N58" i="37" s="1"/>
  <c r="C58" i="37"/>
  <c r="M58" i="37" s="1"/>
  <c r="E60" i="37"/>
  <c r="O60" i="37" s="1"/>
  <c r="V18" i="40"/>
  <c r="N18" i="40"/>
  <c r="V210" i="40"/>
  <c r="V218" i="40"/>
  <c r="V209" i="40"/>
  <c r="N2" i="40"/>
  <c r="V105" i="40"/>
  <c r="X20" i="40"/>
  <c r="V7" i="40"/>
  <c r="W186" i="40"/>
  <c r="V141" i="40"/>
  <c r="V59" i="40"/>
  <c r="W47" i="40"/>
  <c r="W39" i="40"/>
  <c r="V213" i="40"/>
  <c r="V219" i="40"/>
  <c r="V53" i="40"/>
  <c r="V131" i="40"/>
  <c r="V149" i="40"/>
  <c r="V165" i="40"/>
  <c r="X36" i="40"/>
  <c r="X23" i="40"/>
  <c r="P7" i="40"/>
  <c r="V196" i="40"/>
  <c r="V164" i="40"/>
  <c r="X119" i="40"/>
  <c r="X116" i="40"/>
  <c r="W106" i="40"/>
  <c r="W95" i="40"/>
  <c r="W66" i="40"/>
  <c r="V47" i="40"/>
  <c r="N19" i="40"/>
  <c r="V220" i="40"/>
  <c r="N10" i="40"/>
  <c r="W210" i="40"/>
  <c r="X215" i="40"/>
  <c r="V217" i="40"/>
  <c r="V44" i="40"/>
  <c r="V115" i="40"/>
  <c r="V36" i="40"/>
  <c r="V26" i="40"/>
  <c r="X180" i="40"/>
  <c r="X108" i="40"/>
  <c r="W98" i="40"/>
  <c r="V221" i="40"/>
  <c r="V177" i="40"/>
  <c r="V194" i="40"/>
  <c r="V129" i="40"/>
  <c r="P4" i="40"/>
  <c r="W191" i="40"/>
  <c r="W170" i="40"/>
  <c r="X135" i="40"/>
  <c r="X132" i="40"/>
  <c r="W122" i="40"/>
  <c r="X111" i="40"/>
  <c r="V211" i="40"/>
  <c r="V113" i="40"/>
  <c r="X183" i="40"/>
  <c r="V180" i="40"/>
  <c r="V125" i="40"/>
  <c r="X60" i="40"/>
  <c r="V39" i="40"/>
  <c r="W202" i="40"/>
  <c r="X199" i="40"/>
  <c r="W218" i="40"/>
  <c r="W79" i="40"/>
  <c r="V193" i="40"/>
  <c r="O7" i="40"/>
  <c r="W194" i="40"/>
  <c r="W183" i="40"/>
  <c r="X124" i="40"/>
  <c r="X63" i="40"/>
  <c r="W207" i="40"/>
  <c r="W199" i="40"/>
  <c r="V212" i="40"/>
  <c r="V111" i="40"/>
  <c r="V63" i="40"/>
  <c r="V95" i="40"/>
  <c r="V55" i="40"/>
  <c r="V71" i="40"/>
  <c r="V202" i="40"/>
  <c r="E59" i="37"/>
  <c r="O59" i="37" s="1"/>
  <c r="D60" i="37"/>
  <c r="N60" i="37" s="1"/>
  <c r="E61" i="37"/>
  <c r="O61" i="37" s="1"/>
  <c r="D59" i="37"/>
  <c r="N59" i="37" s="1"/>
  <c r="C59" i="37"/>
  <c r="M59" i="37" s="1"/>
  <c r="C60" i="37"/>
  <c r="M60" i="37" s="1"/>
  <c r="C61" i="37"/>
  <c r="M61" i="37" s="1"/>
  <c r="D61" i="37"/>
  <c r="N61" i="37" s="1"/>
  <c r="E63" i="37"/>
  <c r="O63" i="37" s="1"/>
  <c r="E65" i="37"/>
  <c r="O65" i="37" s="1"/>
  <c r="C65" i="37"/>
  <c r="M65" i="37" s="1"/>
  <c r="E62" i="37"/>
  <c r="O62" i="37" s="1"/>
  <c r="D65" i="37"/>
  <c r="N65" i="37" s="1"/>
  <c r="C62" i="37"/>
  <c r="M62" i="37" s="1"/>
  <c r="D62" i="37"/>
  <c r="N62" i="37" s="1"/>
  <c r="D63" i="37"/>
  <c r="N63" i="37" s="1"/>
  <c r="C63" i="37"/>
  <c r="M63" i="37" s="1"/>
  <c r="E64" i="37"/>
  <c r="O64" i="37" s="1"/>
  <c r="D64" i="37"/>
  <c r="N64" i="37" s="1"/>
  <c r="C64" i="37"/>
  <c r="M64" i="37" s="1"/>
  <c r="E67" i="37"/>
  <c r="O67" i="37" s="1"/>
  <c r="E66" i="37"/>
  <c r="O66" i="37" s="1"/>
  <c r="D67" i="37"/>
  <c r="N67" i="37" s="1"/>
  <c r="D66" i="37"/>
  <c r="N66" i="37" s="1"/>
  <c r="C66" i="37"/>
  <c r="M66" i="37" s="1"/>
  <c r="C67" i="37"/>
  <c r="M67" i="37" s="1"/>
  <c r="E69" i="37"/>
  <c r="O69" i="37" s="1"/>
  <c r="E68" i="37"/>
  <c r="O68" i="37" s="1"/>
  <c r="C69" i="37"/>
  <c r="M69" i="37" s="1"/>
  <c r="D69" i="37"/>
  <c r="N69" i="37" s="1"/>
  <c r="D68" i="37"/>
  <c r="N68" i="37" s="1"/>
  <c r="C68" i="37"/>
  <c r="M68" i="37" s="1"/>
  <c r="E70" i="37"/>
  <c r="O70" i="37" s="1"/>
  <c r="C70" i="37"/>
  <c r="M70" i="37" s="1"/>
  <c r="D70" i="37"/>
  <c r="N70" i="37" s="1"/>
  <c r="E71" i="37"/>
  <c r="O71" i="37" s="1"/>
  <c r="D71" i="37"/>
  <c r="N71" i="37" s="1"/>
  <c r="C71" i="37"/>
  <c r="M71" i="37" s="1"/>
  <c r="W91" i="34"/>
  <c r="E72" i="37"/>
  <c r="O72" i="37" s="1"/>
  <c r="D72" i="37"/>
  <c r="N72" i="37" s="1"/>
  <c r="C72" i="37"/>
  <c r="M72" i="37" s="1"/>
  <c r="E73" i="37"/>
  <c r="O73" i="37" s="1"/>
  <c r="C73" i="37"/>
  <c r="M73" i="37" s="1"/>
  <c r="D73" i="37"/>
  <c r="N73" i="37" s="1"/>
  <c r="E74" i="37"/>
  <c r="O74" i="37" s="1"/>
  <c r="C74" i="37"/>
  <c r="M74" i="37" s="1"/>
  <c r="D74" i="37"/>
  <c r="N74" i="37" s="1"/>
  <c r="E75" i="37"/>
  <c r="O75" i="37" s="1"/>
  <c r="D75" i="37"/>
  <c r="N75" i="37" s="1"/>
  <c r="C75" i="37"/>
  <c r="M75" i="37" s="1"/>
  <c r="E76" i="37"/>
  <c r="O76" i="37" s="1"/>
  <c r="C76" i="37"/>
  <c r="M76" i="37" s="1"/>
  <c r="D76" i="37"/>
  <c r="N76" i="37" s="1"/>
  <c r="O66" i="40"/>
  <c r="O50" i="40"/>
  <c r="O58" i="40"/>
  <c r="O52" i="40"/>
  <c r="O49" i="40"/>
  <c r="V170" i="40"/>
  <c r="N50" i="40"/>
  <c r="V50" i="40"/>
  <c r="V106" i="40"/>
  <c r="V154" i="40"/>
  <c r="V122" i="40"/>
  <c r="V146" i="40"/>
  <c r="V186" i="40"/>
  <c r="V74" i="40"/>
  <c r="V130" i="40"/>
  <c r="V90" i="40"/>
  <c r="V114" i="40"/>
  <c r="V162" i="40"/>
  <c r="V98" i="40"/>
  <c r="N58" i="40"/>
  <c r="V58" i="40"/>
  <c r="V82" i="40"/>
  <c r="V138" i="40"/>
  <c r="V178" i="40"/>
  <c r="N66" i="40"/>
  <c r="V66" i="40"/>
  <c r="E77" i="37"/>
  <c r="O77" i="37" s="1"/>
  <c r="C77" i="37"/>
  <c r="M77" i="37" s="1"/>
  <c r="D77" i="37"/>
  <c r="N77" i="37" s="1"/>
  <c r="G117" i="23"/>
  <c r="E78" i="37"/>
  <c r="O78" i="37" s="1"/>
  <c r="E80" i="37"/>
  <c r="O80" i="37" s="1"/>
  <c r="E79" i="37"/>
  <c r="O79" i="37" s="1"/>
  <c r="D80" i="37"/>
  <c r="N80" i="37" s="1"/>
  <c r="D79" i="37"/>
  <c r="N79" i="37" s="1"/>
  <c r="C79" i="37"/>
  <c r="M79" i="37" s="1"/>
  <c r="D78" i="37"/>
  <c r="N78" i="37" s="1"/>
  <c r="C78" i="37"/>
  <c r="M78" i="37" s="1"/>
  <c r="C80" i="37"/>
  <c r="M80" i="37" s="1"/>
  <c r="E81" i="37"/>
  <c r="O81" i="37" s="1"/>
  <c r="D81" i="37"/>
  <c r="N81" i="37" s="1"/>
  <c r="C81" i="37"/>
  <c r="M81" i="37" s="1"/>
  <c r="E86" i="37"/>
  <c r="O86" i="37" s="1"/>
  <c r="E82" i="37"/>
  <c r="O82" i="37" s="1"/>
  <c r="C82" i="37"/>
  <c r="M82" i="37" s="1"/>
  <c r="D82" i="37"/>
  <c r="N82" i="37" s="1"/>
  <c r="D86" i="37"/>
  <c r="N86" i="37" s="1"/>
  <c r="C86" i="37"/>
  <c r="M86" i="37" s="1"/>
  <c r="E87" i="37"/>
  <c r="O87" i="37" s="1"/>
  <c r="D87" i="37"/>
  <c r="N87" i="37" s="1"/>
  <c r="C87" i="37"/>
  <c r="M87" i="37" s="1"/>
  <c r="E88" i="37"/>
  <c r="O88" i="37" s="1"/>
  <c r="C88" i="37"/>
  <c r="M88" i="37" s="1"/>
  <c r="D88" i="37"/>
  <c r="N88" i="37" s="1"/>
  <c r="E89" i="37"/>
  <c r="O89" i="37" s="1"/>
  <c r="C89" i="37"/>
  <c r="M89" i="37" s="1"/>
  <c r="D89" i="37"/>
  <c r="N89" i="37" s="1"/>
  <c r="G115" i="23"/>
  <c r="E91" i="37"/>
  <c r="O91" i="37" s="1"/>
  <c r="E90" i="37"/>
  <c r="O90" i="37" s="1"/>
  <c r="D91" i="37"/>
  <c r="N91" i="37" s="1"/>
  <c r="C91" i="37"/>
  <c r="M91" i="37" s="1"/>
  <c r="D90" i="37"/>
  <c r="N90" i="37" s="1"/>
  <c r="C90" i="37"/>
  <c r="M90" i="37" s="1"/>
  <c r="W56" i="40"/>
  <c r="O56" i="40"/>
  <c r="V157" i="40"/>
  <c r="V35" i="40"/>
  <c r="X13" i="40"/>
  <c r="P13" i="40"/>
  <c r="O24" i="40"/>
  <c r="V79" i="40"/>
  <c r="N79" i="40"/>
  <c r="W96" i="40"/>
  <c r="X109" i="40"/>
  <c r="P109" i="40"/>
  <c r="N116" i="40"/>
  <c r="V116" i="40"/>
  <c r="N133" i="40"/>
  <c r="V133" i="40"/>
  <c r="O160" i="40"/>
  <c r="P173" i="40"/>
  <c r="X173" i="40"/>
  <c r="N187" i="40"/>
  <c r="V187" i="40"/>
  <c r="O232" i="40"/>
  <c r="N232" i="40"/>
  <c r="V83" i="40"/>
  <c r="V45" i="40"/>
  <c r="W8" i="40"/>
  <c r="O8" i="40"/>
  <c r="W80" i="40"/>
  <c r="N117" i="40"/>
  <c r="V117" i="40"/>
  <c r="W144" i="40"/>
  <c r="O144" i="40"/>
  <c r="X157" i="40"/>
  <c r="P157" i="40"/>
  <c r="N171" i="40"/>
  <c r="V171" i="40"/>
  <c r="O120" i="40"/>
  <c r="X133" i="40"/>
  <c r="P133" i="40"/>
  <c r="P197" i="40"/>
  <c r="X197" i="40"/>
  <c r="V52" i="40"/>
  <c r="V15" i="40"/>
  <c r="N15" i="40"/>
  <c r="V46" i="40"/>
  <c r="N46" i="40"/>
  <c r="V67" i="40"/>
  <c r="N67" i="40"/>
  <c r="X117" i="40"/>
  <c r="P117" i="40"/>
  <c r="N124" i="40"/>
  <c r="V124" i="40"/>
  <c r="O168" i="40"/>
  <c r="W168" i="40"/>
  <c r="P181" i="40"/>
  <c r="X181" i="40"/>
  <c r="N195" i="40"/>
  <c r="V195" i="40"/>
  <c r="V103" i="40"/>
  <c r="V76" i="40"/>
  <c r="V147" i="40"/>
  <c r="W40" i="40"/>
  <c r="X53" i="40"/>
  <c r="P53" i="40"/>
  <c r="O64" i="40"/>
  <c r="N81" i="40"/>
  <c r="V81" i="40"/>
  <c r="O128" i="40"/>
  <c r="W128" i="40"/>
  <c r="P141" i="40"/>
  <c r="X141" i="40"/>
  <c r="V148" i="40"/>
  <c r="N148" i="40"/>
  <c r="V155" i="40"/>
  <c r="N155" i="40"/>
  <c r="O192" i="40"/>
  <c r="O208" i="40"/>
  <c r="W208" i="40"/>
  <c r="O224" i="40"/>
  <c r="N224" i="40"/>
  <c r="P213" i="40"/>
  <c r="X213" i="40"/>
  <c r="V11" i="40"/>
  <c r="V73" i="40"/>
  <c r="N167" i="40"/>
  <c r="P5" i="40"/>
  <c r="X5" i="40"/>
  <c r="O16" i="40"/>
  <c r="W88" i="40"/>
  <c r="N108" i="40"/>
  <c r="V108" i="40"/>
  <c r="O152" i="40"/>
  <c r="W152" i="40"/>
  <c r="P165" i="40"/>
  <c r="X165" i="40"/>
  <c r="N172" i="40"/>
  <c r="V172" i="40"/>
  <c r="V199" i="40"/>
  <c r="N199" i="40"/>
  <c r="P205" i="40"/>
  <c r="X205" i="40"/>
  <c r="V215" i="40"/>
  <c r="N215" i="40"/>
  <c r="P221" i="40"/>
  <c r="X221" i="40"/>
  <c r="O184" i="40"/>
  <c r="N201" i="40"/>
  <c r="V201" i="40"/>
  <c r="N14" i="40"/>
  <c r="P69" i="40"/>
  <c r="V23" i="40"/>
  <c r="N23" i="40"/>
  <c r="P61" i="40"/>
  <c r="X61" i="40"/>
  <c r="V85" i="40"/>
  <c r="N85" i="40"/>
  <c r="O112" i="40"/>
  <c r="W112" i="40"/>
  <c r="X125" i="40"/>
  <c r="P125" i="40"/>
  <c r="N132" i="40"/>
  <c r="V132" i="40"/>
  <c r="O176" i="40"/>
  <c r="W176" i="40"/>
  <c r="P189" i="40"/>
  <c r="X189" i="40"/>
  <c r="N203" i="40"/>
  <c r="V203" i="40"/>
  <c r="V93" i="40"/>
  <c r="W48" i="40"/>
  <c r="O48" i="40"/>
  <c r="N109" i="40"/>
  <c r="V109" i="40"/>
  <c r="O136" i="40"/>
  <c r="P149" i="40"/>
  <c r="X149" i="40"/>
  <c r="V156" i="40"/>
  <c r="N156" i="40"/>
  <c r="N163" i="40"/>
  <c r="V163" i="40"/>
  <c r="O200" i="40"/>
  <c r="W200" i="40"/>
  <c r="O216" i="40"/>
  <c r="W216" i="40"/>
  <c r="N16" i="40"/>
  <c r="V16" i="40"/>
  <c r="N144" i="40"/>
  <c r="V144" i="40"/>
  <c r="V40" i="40"/>
  <c r="N40" i="40"/>
  <c r="N152" i="40"/>
  <c r="V152" i="40"/>
  <c r="N168" i="40"/>
  <c r="V168" i="40"/>
  <c r="N216" i="40"/>
  <c r="V216" i="40"/>
  <c r="N120" i="40"/>
  <c r="V120" i="40"/>
  <c r="N160" i="40"/>
  <c r="V160" i="40"/>
  <c r="N96" i="40"/>
  <c r="V96" i="40"/>
  <c r="N176" i="40"/>
  <c r="V176" i="40"/>
  <c r="N136" i="40"/>
  <c r="V136" i="40"/>
  <c r="N184" i="40"/>
  <c r="V184" i="40"/>
  <c r="N208" i="40"/>
  <c r="V208" i="40"/>
  <c r="V8" i="40"/>
  <c r="N8" i="40"/>
  <c r="V200" i="40"/>
  <c r="N200" i="40"/>
  <c r="N64" i="40"/>
  <c r="V64" i="40"/>
  <c r="N56" i="40"/>
  <c r="V56" i="40"/>
  <c r="N48" i="40"/>
  <c r="V48" i="40"/>
  <c r="V80" i="40"/>
  <c r="N80" i="40"/>
  <c r="N112" i="40"/>
  <c r="V112" i="40"/>
  <c r="V88" i="40"/>
  <c r="N88" i="40"/>
  <c r="N192" i="40"/>
  <c r="V192" i="40"/>
  <c r="N128" i="40"/>
  <c r="V128" i="40"/>
  <c r="N24" i="40"/>
  <c r="V24" i="40"/>
  <c r="D94" i="37"/>
  <c r="N94" i="37" s="1"/>
  <c r="W215" i="34"/>
  <c r="E94" i="37"/>
  <c r="O94" i="37" s="1"/>
  <c r="E92" i="37"/>
  <c r="O92" i="37" s="1"/>
  <c r="E93" i="37"/>
  <c r="O93" i="37" s="1"/>
  <c r="D93" i="37"/>
  <c r="N93" i="37" s="1"/>
  <c r="D92" i="37"/>
  <c r="N92" i="37" s="1"/>
  <c r="C92" i="37"/>
  <c r="M92" i="37" s="1"/>
  <c r="W60" i="34"/>
  <c r="C94" i="37"/>
  <c r="M94" i="37" s="1"/>
  <c r="C93" i="37"/>
  <c r="M93" i="37" s="1"/>
  <c r="G106" i="23"/>
  <c r="E96" i="37"/>
  <c r="O96" i="37" s="1"/>
  <c r="D96" i="37"/>
  <c r="N96" i="37" s="1"/>
  <c r="C96" i="37"/>
  <c r="M96" i="37" s="1"/>
  <c r="E95" i="37"/>
  <c r="O95" i="37" s="1"/>
  <c r="C95" i="37"/>
  <c r="M95" i="37" s="1"/>
  <c r="D95" i="37"/>
  <c r="N95" i="37" s="1"/>
  <c r="E98" i="37"/>
  <c r="O98" i="37" s="1"/>
  <c r="E97" i="37"/>
  <c r="O97" i="37" s="1"/>
  <c r="C98" i="37"/>
  <c r="M98" i="37" s="1"/>
  <c r="D98" i="37"/>
  <c r="N98" i="37" s="1"/>
  <c r="D97" i="37"/>
  <c r="N97" i="37" s="1"/>
  <c r="C97" i="37"/>
  <c r="M97" i="37" s="1"/>
  <c r="W66" i="34"/>
  <c r="W82" i="34"/>
  <c r="G80" i="23"/>
  <c r="G86" i="23"/>
  <c r="W88" i="34"/>
  <c r="G231" i="23"/>
  <c r="E100" i="37"/>
  <c r="O100" i="37" s="1"/>
  <c r="E99" i="37"/>
  <c r="O99" i="37" s="1"/>
  <c r="D100" i="37"/>
  <c r="N100" i="37" s="1"/>
  <c r="C99" i="37"/>
  <c r="M99" i="37" s="1"/>
  <c r="D99" i="37"/>
  <c r="N99" i="37" s="1"/>
  <c r="G155" i="23" l="1"/>
  <c r="G225" i="23"/>
  <c r="G124" i="23"/>
  <c r="G149" i="23"/>
  <c r="W113" i="34"/>
  <c r="G193" i="23"/>
  <c r="G204" i="23"/>
  <c r="W137" i="34"/>
  <c r="Y137" i="34" s="1"/>
  <c r="W223" i="34"/>
  <c r="G37" i="23"/>
  <c r="W26" i="34"/>
  <c r="G221" i="23"/>
  <c r="R40" i="34"/>
  <c r="Q40" i="34"/>
  <c r="G44" i="23"/>
  <c r="W10" i="34"/>
  <c r="W105" i="34"/>
  <c r="G209" i="23"/>
  <c r="G101" i="23"/>
  <c r="W221" i="34"/>
  <c r="W166" i="34"/>
  <c r="Y166" i="34" s="1"/>
  <c r="G185" i="23"/>
  <c r="W134" i="34"/>
  <c r="Y134" i="34" s="1"/>
  <c r="W85" i="34"/>
  <c r="W210" i="34"/>
  <c r="G84" i="23"/>
  <c r="G14" i="23"/>
  <c r="W12" i="34"/>
  <c r="AA65" i="34"/>
  <c r="I64" i="23" s="1"/>
  <c r="H64" i="23" s="1"/>
  <c r="Z44" i="34"/>
  <c r="W7" i="34"/>
  <c r="G93" i="23"/>
  <c r="Z14" i="34"/>
  <c r="Z67" i="34"/>
  <c r="W167" i="34"/>
  <c r="Y167" i="34" s="1"/>
  <c r="G147" i="23"/>
  <c r="W111" i="34"/>
  <c r="W20" i="34"/>
  <c r="Y20" i="34" s="1"/>
  <c r="G198" i="23"/>
  <c r="G82" i="23"/>
  <c r="W83" i="34"/>
  <c r="W54" i="34"/>
  <c r="G197" i="23"/>
  <c r="G119" i="23"/>
  <c r="W79" i="34"/>
  <c r="W189" i="34"/>
  <c r="W220" i="34"/>
  <c r="G126" i="23"/>
  <c r="W30" i="34"/>
  <c r="Y30" i="34" s="1"/>
  <c r="G156" i="23"/>
  <c r="W142" i="34"/>
  <c r="Y142" i="34" s="1"/>
  <c r="G223" i="23"/>
  <c r="G92" i="23"/>
  <c r="G56" i="23"/>
  <c r="W35" i="34"/>
  <c r="W9" i="34"/>
  <c r="Y9" i="34" s="1"/>
  <c r="Z61" i="34"/>
  <c r="Z81" i="34"/>
  <c r="W31" i="34"/>
  <c r="G167" i="23"/>
  <c r="W56" i="34"/>
  <c r="G52" i="23"/>
  <c r="G127" i="23"/>
  <c r="G112" i="23"/>
  <c r="W32" i="34"/>
  <c r="G71" i="23"/>
  <c r="G199" i="23"/>
  <c r="W153" i="34"/>
  <c r="Y153" i="34" s="1"/>
  <c r="W227" i="34"/>
  <c r="G95" i="23"/>
  <c r="Z166" i="34"/>
  <c r="W205" i="34"/>
  <c r="W101" i="34"/>
  <c r="G27" i="23"/>
  <c r="G22" i="23"/>
  <c r="G51" i="23"/>
  <c r="W98" i="34"/>
  <c r="W34" i="34"/>
  <c r="W186" i="34"/>
  <c r="W194" i="34"/>
  <c r="Z120" i="34"/>
  <c r="W217" i="34"/>
  <c r="W29" i="34"/>
  <c r="G132" i="23"/>
  <c r="W69" i="34"/>
  <c r="G133" i="23"/>
  <c r="Z151" i="34"/>
  <c r="W71" i="34"/>
  <c r="Y71" i="34" s="1"/>
  <c r="G222" i="23"/>
  <c r="G174" i="23"/>
  <c r="G21" i="23"/>
  <c r="G219" i="23"/>
  <c r="G48" i="23"/>
  <c r="W21" i="34"/>
  <c r="G206" i="23"/>
  <c r="G142" i="23"/>
  <c r="W125" i="34"/>
  <c r="Y125" i="34" s="1"/>
  <c r="Z176" i="34"/>
  <c r="W41" i="34"/>
  <c r="G208" i="23"/>
  <c r="G165" i="23"/>
  <c r="W59" i="34"/>
  <c r="G154" i="23"/>
  <c r="G148" i="23"/>
  <c r="W90" i="34"/>
  <c r="Y90" i="34" s="1"/>
  <c r="Z153" i="34"/>
  <c r="G123" i="23"/>
  <c r="Z142" i="34"/>
  <c r="G35" i="23"/>
  <c r="G169" i="23"/>
  <c r="G178" i="23"/>
  <c r="G213" i="23"/>
  <c r="W121" i="34"/>
  <c r="G41" i="23"/>
  <c r="G15" i="23"/>
  <c r="Y45" i="34"/>
  <c r="Y151" i="34"/>
  <c r="Z97" i="34"/>
  <c r="G62" i="23"/>
  <c r="G13" i="23"/>
  <c r="W183" i="34"/>
  <c r="G146" i="23"/>
  <c r="G73" i="23"/>
  <c r="G228" i="23"/>
  <c r="G187" i="23"/>
  <c r="G98" i="23"/>
  <c r="W24" i="34"/>
  <c r="G190" i="23"/>
  <c r="G168" i="23"/>
  <c r="G111" i="23"/>
  <c r="W233" i="34"/>
  <c r="G114" i="23"/>
  <c r="W104" i="34"/>
  <c r="Z139" i="34"/>
  <c r="Y14" i="34"/>
  <c r="G215" i="23"/>
  <c r="W87" i="34"/>
  <c r="Y87" i="34" s="1"/>
  <c r="W232" i="34"/>
  <c r="W80" i="34"/>
  <c r="G143" i="23"/>
  <c r="G175" i="23"/>
  <c r="G201" i="23"/>
  <c r="G189" i="23"/>
  <c r="W195" i="34"/>
  <c r="W50" i="34"/>
  <c r="Y50" i="34" s="1"/>
  <c r="G170" i="23"/>
  <c r="Y57" i="34"/>
  <c r="W27" i="34"/>
  <c r="Y27" i="34" s="1"/>
  <c r="G160" i="23"/>
  <c r="W214" i="34"/>
  <c r="Z64" i="34"/>
  <c r="Z109" i="34"/>
  <c r="W203" i="34"/>
  <c r="Y115" i="34"/>
  <c r="Z150" i="34"/>
  <c r="Y76" i="34"/>
  <c r="Z30" i="34"/>
  <c r="Z159" i="34"/>
  <c r="Y159" i="34"/>
  <c r="Y150" i="34"/>
  <c r="G16" i="23"/>
  <c r="G32" i="23"/>
  <c r="W198" i="34"/>
  <c r="Y139" i="34"/>
  <c r="W175" i="34"/>
  <c r="G17" i="23"/>
  <c r="G113" i="23"/>
  <c r="W102" i="34"/>
  <c r="G116" i="23"/>
  <c r="G140" i="23"/>
  <c r="W169" i="34"/>
  <c r="Y16" i="34"/>
  <c r="Y120" i="34"/>
  <c r="W138" i="34"/>
  <c r="Y138" i="34" s="1"/>
  <c r="G74" i="23"/>
  <c r="G179" i="23"/>
  <c r="G176" i="23"/>
  <c r="G60" i="23"/>
  <c r="Z177" i="34"/>
  <c r="Z107" i="34"/>
  <c r="G216" i="23"/>
  <c r="G181" i="23"/>
  <c r="Z143" i="34"/>
  <c r="Y141" i="34"/>
  <c r="Y143" i="34"/>
  <c r="Z141" i="34"/>
  <c r="Z27" i="34"/>
  <c r="G79" i="23"/>
  <c r="Y44" i="34"/>
  <c r="G171" i="23"/>
  <c r="W174" i="34"/>
  <c r="G47" i="23"/>
  <c r="W48" i="34"/>
  <c r="G57" i="23"/>
  <c r="W58" i="34"/>
  <c r="Z167" i="34"/>
  <c r="W62" i="34"/>
  <c r="Y62" i="34" s="1"/>
  <c r="W176" i="34"/>
  <c r="Y176" i="34" s="1"/>
  <c r="G173" i="23"/>
  <c r="G45" i="23"/>
  <c r="W46" i="34"/>
  <c r="W106" i="34"/>
  <c r="W154" i="34"/>
  <c r="G151" i="23"/>
  <c r="W123" i="34"/>
  <c r="G120" i="23"/>
  <c r="G75" i="23"/>
  <c r="W77" i="34"/>
  <c r="Z6" i="34"/>
  <c r="Y6" i="34"/>
  <c r="W132" i="34"/>
  <c r="Y132" i="34" s="1"/>
  <c r="G129" i="23"/>
  <c r="G8" i="23"/>
  <c r="W8" i="34"/>
  <c r="G18" i="23"/>
  <c r="W18" i="34"/>
  <c r="W161" i="34"/>
  <c r="G6" i="23"/>
  <c r="G43" i="23"/>
  <c r="W124" i="34"/>
  <c r="Y124" i="34" s="1"/>
  <c r="G121" i="23"/>
  <c r="Y49" i="34"/>
  <c r="Y130" i="34"/>
  <c r="Z130" i="34"/>
  <c r="G184" i="23"/>
  <c r="W187" i="34"/>
  <c r="W99" i="34"/>
  <c r="G97" i="23"/>
  <c r="W199" i="34"/>
  <c r="G196" i="23"/>
  <c r="G152" i="23"/>
  <c r="W155" i="34"/>
  <c r="Y64" i="34"/>
  <c r="Y61" i="34"/>
  <c r="W93" i="34"/>
  <c r="Y93" i="34" s="1"/>
  <c r="G91" i="23"/>
  <c r="G107" i="23"/>
  <c r="W109" i="34"/>
  <c r="Y109" i="34" s="1"/>
  <c r="Z100" i="34"/>
  <c r="G210" i="23"/>
  <c r="W213" i="34"/>
  <c r="G70" i="23"/>
  <c r="W72" i="34"/>
  <c r="G24" i="23"/>
  <c r="W25" i="34"/>
  <c r="W148" i="34"/>
  <c r="Y22" i="34"/>
  <c r="Z22" i="34"/>
  <c r="W185" i="34"/>
  <c r="G182" i="23"/>
  <c r="W78" i="34"/>
  <c r="G76" i="23"/>
  <c r="W197" i="34"/>
  <c r="G194" i="23"/>
  <c r="W140" i="34"/>
  <c r="G137" i="23"/>
  <c r="W144" i="34"/>
  <c r="Y144" i="34" s="1"/>
  <c r="G138" i="23"/>
  <c r="G136" i="23"/>
  <c r="G227" i="23"/>
  <c r="W51" i="34"/>
  <c r="G11" i="23"/>
  <c r="G153" i="23"/>
  <c r="W191" i="34"/>
  <c r="Y117" i="34"/>
  <c r="Z71" i="34"/>
  <c r="G63" i="23"/>
  <c r="W128" i="34"/>
  <c r="Y128" i="34" s="1"/>
  <c r="G67" i="23"/>
  <c r="W229" i="34"/>
  <c r="G87" i="23"/>
  <c r="Z152" i="34"/>
  <c r="G54" i="23"/>
  <c r="Y66" i="34"/>
  <c r="W235" i="34"/>
  <c r="Z86" i="34"/>
  <c r="G144" i="23"/>
  <c r="W74" i="34"/>
  <c r="G130" i="23"/>
  <c r="Z16" i="34"/>
  <c r="C100" i="37"/>
  <c r="M100" i="37" s="1"/>
  <c r="W110" i="34"/>
  <c r="Y110" i="34" s="1"/>
  <c r="Z76" i="34"/>
  <c r="Y36" i="34"/>
  <c r="Z36" i="34"/>
  <c r="Y168" i="34"/>
  <c r="Z168" i="34"/>
  <c r="Z50" i="34"/>
  <c r="Z124" i="34"/>
  <c r="Y147" i="34"/>
  <c r="Z147" i="34"/>
  <c r="Z138" i="34"/>
  <c r="Z113" i="34"/>
  <c r="Y113" i="34"/>
  <c r="Z134" i="34"/>
  <c r="Y94" i="34"/>
  <c r="Z94" i="34"/>
  <c r="Z146" i="34"/>
  <c r="Y146" i="34"/>
  <c r="Z137" i="34"/>
  <c r="Z87" i="34"/>
  <c r="Y129" i="34"/>
  <c r="Z129" i="34"/>
  <c r="Z103" i="34"/>
  <c r="Y103" i="34"/>
  <c r="Z90" i="34"/>
  <c r="Z132" i="34"/>
  <c r="Y163" i="34"/>
  <c r="Z163" i="34"/>
  <c r="Z66" i="34"/>
  <c r="Z115" i="34"/>
  <c r="Z128" i="34"/>
  <c r="Z160" i="34"/>
  <c r="Y177" i="34"/>
  <c r="Z49" i="34"/>
  <c r="Z62" i="34"/>
  <c r="Z9" i="34"/>
  <c r="Y86" i="34"/>
  <c r="Y152" i="34"/>
  <c r="Z117" i="34"/>
  <c r="Y97" i="34"/>
  <c r="Y81" i="34"/>
  <c r="Z144" i="34"/>
  <c r="Y73" i="34"/>
  <c r="Z73" i="34"/>
  <c r="Z93" i="34"/>
  <c r="Z110" i="34"/>
  <c r="Y171" i="34"/>
  <c r="Z171" i="34"/>
  <c r="W67" i="34"/>
  <c r="Y67" i="34" s="1"/>
  <c r="G66" i="23"/>
  <c r="G157" i="23"/>
  <c r="W160" i="34"/>
  <c r="Y160" i="34" s="1"/>
  <c r="Y53" i="34"/>
  <c r="Z53" i="34"/>
  <c r="G36" i="23"/>
  <c r="W37" i="34"/>
  <c r="Y37" i="34" s="1"/>
  <c r="G105" i="23"/>
  <c r="W107" i="34"/>
  <c r="Y107" i="34" s="1"/>
  <c r="Y100" i="34"/>
  <c r="Z37" i="34"/>
  <c r="Z57" i="34"/>
  <c r="W180" i="34"/>
  <c r="G177" i="23"/>
  <c r="Z20" i="34"/>
  <c r="Z45" i="34"/>
  <c r="Z125" i="34"/>
  <c r="D7" i="47"/>
  <c r="C7" i="47"/>
  <c r="C6" i="47"/>
  <c r="L6" i="47" s="1"/>
  <c r="W206" i="34"/>
  <c r="T162" i="34"/>
  <c r="U162" i="34" s="1"/>
  <c r="W162" i="34"/>
  <c r="W39" i="34"/>
  <c r="AA44" i="34" l="1"/>
  <c r="I43" i="23" s="1"/>
  <c r="AA67" i="34"/>
  <c r="I66" i="23" s="1"/>
  <c r="AA81" i="34"/>
  <c r="I79" i="23" s="1"/>
  <c r="AA61" i="34"/>
  <c r="AB40" i="34"/>
  <c r="J39" i="23" s="1"/>
  <c r="X40" i="34"/>
  <c r="AA14" i="34"/>
  <c r="I14" i="23" s="1"/>
  <c r="AA166" i="34"/>
  <c r="AB166" i="34" s="1"/>
  <c r="J163" i="23" s="1"/>
  <c r="E199" i="37" s="1"/>
  <c r="O199" i="37" s="1"/>
  <c r="AA120" i="34"/>
  <c r="I117" i="23" s="1"/>
  <c r="AA151" i="34"/>
  <c r="AB151" i="34" s="1"/>
  <c r="J148" i="23" s="1"/>
  <c r="E193" i="37" s="1"/>
  <c r="O193" i="37" s="1"/>
  <c r="AA139" i="34"/>
  <c r="AB139" i="34" s="1"/>
  <c r="J136" i="23" s="1"/>
  <c r="E185" i="37" s="1"/>
  <c r="O185" i="37" s="1"/>
  <c r="AA97" i="34"/>
  <c r="AB97" i="34" s="1"/>
  <c r="J95" i="23" s="1"/>
  <c r="E164" i="37" s="1"/>
  <c r="O164" i="37" s="1"/>
  <c r="AA142" i="34"/>
  <c r="AB142" i="34" s="1"/>
  <c r="J139" i="23" s="1"/>
  <c r="E187" i="37" s="1"/>
  <c r="O187" i="37" s="1"/>
  <c r="AA153" i="34"/>
  <c r="AB153" i="34" s="1"/>
  <c r="J150" i="23" s="1"/>
  <c r="E195" i="37" s="1"/>
  <c r="O195" i="37" s="1"/>
  <c r="AA71" i="34"/>
  <c r="AB71" i="34" s="1"/>
  <c r="J69" i="23" s="1"/>
  <c r="E152" i="37" s="1"/>
  <c r="O152" i="37" s="1"/>
  <c r="AA176" i="34"/>
  <c r="I173" i="23" s="1"/>
  <c r="H173" i="23" s="1"/>
  <c r="C209" i="37" s="1"/>
  <c r="M209" i="37" s="1"/>
  <c r="AA107" i="34"/>
  <c r="I105" i="23" s="1"/>
  <c r="AA45" i="34"/>
  <c r="AB45" i="34" s="1"/>
  <c r="J44" i="23" s="1"/>
  <c r="E134" i="37" s="1"/>
  <c r="O134" i="37" s="1"/>
  <c r="AA16" i="34"/>
  <c r="AB16" i="34" s="1"/>
  <c r="J16" i="23" s="1"/>
  <c r="E124" i="37" s="1"/>
  <c r="O124" i="37" s="1"/>
  <c r="AA64" i="34"/>
  <c r="AA115" i="34"/>
  <c r="AB115" i="34" s="1"/>
  <c r="J112" i="23" s="1"/>
  <c r="E172" i="37" s="1"/>
  <c r="O172" i="37" s="1"/>
  <c r="AA30" i="34"/>
  <c r="I29" i="23" s="1"/>
  <c r="AA109" i="34"/>
  <c r="AB109" i="34" s="1"/>
  <c r="J107" i="23" s="1"/>
  <c r="E169" i="37" s="1"/>
  <c r="O169" i="37" s="1"/>
  <c r="AA76" i="34"/>
  <c r="AB76" i="34" s="1"/>
  <c r="J74" i="23" s="1"/>
  <c r="E155" i="37" s="1"/>
  <c r="O155" i="37" s="1"/>
  <c r="AA27" i="34"/>
  <c r="I26" i="23" s="1"/>
  <c r="D127" i="37" s="1"/>
  <c r="N127" i="37" s="1"/>
  <c r="AA57" i="34"/>
  <c r="AB57" i="34" s="1"/>
  <c r="J56" i="23" s="1"/>
  <c r="E141" i="37" s="1"/>
  <c r="O141" i="37" s="1"/>
  <c r="AA50" i="34"/>
  <c r="I49" i="23" s="1"/>
  <c r="AA87" i="34"/>
  <c r="I85" i="23" s="1"/>
  <c r="H85" i="23" s="1"/>
  <c r="C160" i="37" s="1"/>
  <c r="M160" i="37" s="1"/>
  <c r="AA159" i="34"/>
  <c r="AB159" i="34" s="1"/>
  <c r="J156" i="23" s="1"/>
  <c r="E196" i="37" s="1"/>
  <c r="O196" i="37" s="1"/>
  <c r="AA146" i="34"/>
  <c r="I143" i="23" s="1"/>
  <c r="H143" i="23" s="1"/>
  <c r="C190" i="37" s="1"/>
  <c r="M190" i="37" s="1"/>
  <c r="AA163" i="34"/>
  <c r="I160" i="23" s="1"/>
  <c r="AA9" i="34"/>
  <c r="AB9" i="34" s="1"/>
  <c r="J9" i="23" s="1"/>
  <c r="E121" i="37" s="1"/>
  <c r="O121" i="37" s="1"/>
  <c r="AA22" i="34"/>
  <c r="I21" i="23" s="1"/>
  <c r="H21" i="23" s="1"/>
  <c r="AA124" i="34"/>
  <c r="AB124" i="34" s="1"/>
  <c r="J121" i="23" s="1"/>
  <c r="E176" i="37" s="1"/>
  <c r="O176" i="37" s="1"/>
  <c r="AA20" i="34"/>
  <c r="AB20" i="34" s="1"/>
  <c r="J19" i="23" s="1"/>
  <c r="E125" i="37" s="1"/>
  <c r="O125" i="37" s="1"/>
  <c r="AA6" i="34"/>
  <c r="AB6" i="34" s="1"/>
  <c r="J6" i="23" s="1"/>
  <c r="E119" i="37" s="1"/>
  <c r="O119" i="37" s="1"/>
  <c r="AA49" i="34"/>
  <c r="AB49" i="34" s="1"/>
  <c r="J48" i="23" s="1"/>
  <c r="E136" i="37" s="1"/>
  <c r="O136" i="37" s="1"/>
  <c r="AA147" i="34"/>
  <c r="AB147" i="34" s="1"/>
  <c r="J144" i="23" s="1"/>
  <c r="E191" i="37" s="1"/>
  <c r="O191" i="37" s="1"/>
  <c r="AA167" i="34"/>
  <c r="AB167" i="34" s="1"/>
  <c r="J164" i="23" s="1"/>
  <c r="E200" i="37" s="1"/>
  <c r="O200" i="37" s="1"/>
  <c r="AA141" i="34"/>
  <c r="I138" i="23" s="1"/>
  <c r="AA150" i="34"/>
  <c r="AA86" i="34"/>
  <c r="AB86" i="34" s="1"/>
  <c r="J84" i="23" s="1"/>
  <c r="E159" i="37" s="1"/>
  <c r="O159" i="37" s="1"/>
  <c r="AA137" i="34"/>
  <c r="E108" i="37"/>
  <c r="O108" i="37" s="1"/>
  <c r="E107" i="37"/>
  <c r="O107" i="37" s="1"/>
  <c r="AA143" i="34"/>
  <c r="I140" i="23" s="1"/>
  <c r="AA125" i="34"/>
  <c r="I122" i="23" s="1"/>
  <c r="AA160" i="34"/>
  <c r="I157" i="23" s="1"/>
  <c r="AA177" i="34"/>
  <c r="AB177" i="34" s="1"/>
  <c r="J174" i="23" s="1"/>
  <c r="E210" i="37" s="1"/>
  <c r="O210" i="37" s="1"/>
  <c r="AA129" i="34"/>
  <c r="AA66" i="34"/>
  <c r="AB66" i="34" s="1"/>
  <c r="J65" i="23" s="1"/>
  <c r="E148" i="37" s="1"/>
  <c r="O148" i="37" s="1"/>
  <c r="AA144" i="34"/>
  <c r="AB144" i="34" s="1"/>
  <c r="J141" i="23" s="1"/>
  <c r="E189" i="37" s="1"/>
  <c r="O189" i="37" s="1"/>
  <c r="AB61" i="34"/>
  <c r="J60" i="23" s="1"/>
  <c r="E145" i="37" s="1"/>
  <c r="O145" i="37" s="1"/>
  <c r="I60" i="23"/>
  <c r="AA117" i="34"/>
  <c r="I114" i="23" s="1"/>
  <c r="AA128" i="34"/>
  <c r="I125" i="23" s="1"/>
  <c r="AA152" i="34"/>
  <c r="AB152" i="34" s="1"/>
  <c r="J149" i="23" s="1"/>
  <c r="E194" i="37" s="1"/>
  <c r="O194" i="37" s="1"/>
  <c r="AA113" i="34"/>
  <c r="AB113" i="34" s="1"/>
  <c r="J110" i="23" s="1"/>
  <c r="E171" i="37" s="1"/>
  <c r="O171" i="37" s="1"/>
  <c r="AA130" i="34"/>
  <c r="AA138" i="34"/>
  <c r="AB138" i="34" s="1"/>
  <c r="J135" i="23" s="1"/>
  <c r="E184" i="37" s="1"/>
  <c r="O184" i="37" s="1"/>
  <c r="AA62" i="34"/>
  <c r="I61" i="23" s="1"/>
  <c r="AA100" i="34"/>
  <c r="I98" i="23" s="1"/>
  <c r="AA168" i="34"/>
  <c r="I165" i="23" s="1"/>
  <c r="AA36" i="34"/>
  <c r="AB36" i="34" s="1"/>
  <c r="J35" i="23" s="1"/>
  <c r="E131" i="37" s="1"/>
  <c r="O131" i="37" s="1"/>
  <c r="AA37" i="34"/>
  <c r="I36" i="23" s="1"/>
  <c r="AA90" i="34"/>
  <c r="AA103" i="34"/>
  <c r="AA94" i="34"/>
  <c r="AA134" i="34"/>
  <c r="AA132" i="34"/>
  <c r="AB67" i="34"/>
  <c r="J66" i="23" s="1"/>
  <c r="E149" i="37" s="1"/>
  <c r="O149" i="37" s="1"/>
  <c r="AA53" i="34"/>
  <c r="AA171" i="34"/>
  <c r="C8" i="47"/>
  <c r="D8" i="47"/>
  <c r="L7" i="47"/>
  <c r="AA110" i="34"/>
  <c r="AA93" i="34"/>
  <c r="AA73" i="34"/>
  <c r="AB81" i="34" l="1"/>
  <c r="J79" i="23" s="1"/>
  <c r="E157" i="37" s="1"/>
  <c r="O157" i="37" s="1"/>
  <c r="AB44" i="34"/>
  <c r="J43" i="23" s="1"/>
  <c r="E133" i="37" s="1"/>
  <c r="O133" i="37" s="1"/>
  <c r="I163" i="23"/>
  <c r="D199" i="37" s="1"/>
  <c r="N199" i="37" s="1"/>
  <c r="AB14" i="34"/>
  <c r="J14" i="23" s="1"/>
  <c r="E123" i="37" s="1"/>
  <c r="O123" i="37" s="1"/>
  <c r="Y40" i="34"/>
  <c r="Z40" i="34"/>
  <c r="I136" i="23"/>
  <c r="D185" i="37" s="1"/>
  <c r="N185" i="37" s="1"/>
  <c r="I95" i="23"/>
  <c r="D164" i="37" s="1"/>
  <c r="N164" i="37" s="1"/>
  <c r="AB120" i="34"/>
  <c r="J117" i="23" s="1"/>
  <c r="E174" i="37" s="1"/>
  <c r="O174" i="37" s="1"/>
  <c r="I44" i="23"/>
  <c r="D134" i="37" s="1"/>
  <c r="N134" i="37" s="1"/>
  <c r="AB128" i="34"/>
  <c r="J125" i="23" s="1"/>
  <c r="E178" i="37" s="1"/>
  <c r="O178" i="37" s="1"/>
  <c r="I148" i="23"/>
  <c r="D193" i="37" s="1"/>
  <c r="N193" i="37" s="1"/>
  <c r="I107" i="23"/>
  <c r="H107" i="23" s="1"/>
  <c r="C169" i="37" s="1"/>
  <c r="M169" i="37" s="1"/>
  <c r="I139" i="23"/>
  <c r="H139" i="23" s="1"/>
  <c r="C187" i="37" s="1"/>
  <c r="M187" i="37" s="1"/>
  <c r="I56" i="23"/>
  <c r="H56" i="23" s="1"/>
  <c r="C141" i="37" s="1"/>
  <c r="M141" i="37" s="1"/>
  <c r="AB176" i="34"/>
  <c r="J173" i="23" s="1"/>
  <c r="E209" i="37" s="1"/>
  <c r="O209" i="37" s="1"/>
  <c r="D209" i="37"/>
  <c r="N209" i="37" s="1"/>
  <c r="I156" i="23"/>
  <c r="H156" i="23" s="1"/>
  <c r="C196" i="37" s="1"/>
  <c r="M196" i="37" s="1"/>
  <c r="AB27" i="34"/>
  <c r="J26" i="23" s="1"/>
  <c r="E127" i="37" s="1"/>
  <c r="O127" i="37" s="1"/>
  <c r="I69" i="23"/>
  <c r="H69" i="23" s="1"/>
  <c r="C152" i="37" s="1"/>
  <c r="M152" i="37" s="1"/>
  <c r="I84" i="23"/>
  <c r="D159" i="37" s="1"/>
  <c r="N159" i="37" s="1"/>
  <c r="I150" i="23"/>
  <c r="H150" i="23" s="1"/>
  <c r="C195" i="37" s="1"/>
  <c r="M195" i="37" s="1"/>
  <c r="AB107" i="34"/>
  <c r="J105" i="23" s="1"/>
  <c r="E168" i="37" s="1"/>
  <c r="O168" i="37" s="1"/>
  <c r="I164" i="23"/>
  <c r="H164" i="23" s="1"/>
  <c r="C200" i="37" s="1"/>
  <c r="M200" i="37" s="1"/>
  <c r="I16" i="23"/>
  <c r="D124" i="37" s="1"/>
  <c r="N124" i="37" s="1"/>
  <c r="AB100" i="34"/>
  <c r="J98" i="23" s="1"/>
  <c r="E165" i="37" s="1"/>
  <c r="O165" i="37" s="1"/>
  <c r="I112" i="23"/>
  <c r="H112" i="23" s="1"/>
  <c r="C172" i="37" s="1"/>
  <c r="M172" i="37" s="1"/>
  <c r="AB117" i="34"/>
  <c r="J114" i="23" s="1"/>
  <c r="E173" i="37" s="1"/>
  <c r="O173" i="37" s="1"/>
  <c r="AB30" i="34"/>
  <c r="J29" i="23" s="1"/>
  <c r="E128" i="37" s="1"/>
  <c r="O128" i="37" s="1"/>
  <c r="AB50" i="34"/>
  <c r="J49" i="23" s="1"/>
  <c r="E137" i="37" s="1"/>
  <c r="O137" i="37" s="1"/>
  <c r="AB37" i="34"/>
  <c r="J36" i="23" s="1"/>
  <c r="E132" i="37" s="1"/>
  <c r="O132" i="37" s="1"/>
  <c r="AB160" i="34"/>
  <c r="J157" i="23" s="1"/>
  <c r="E197" i="37" s="1"/>
  <c r="O197" i="37" s="1"/>
  <c r="I74" i="23"/>
  <c r="H74" i="23" s="1"/>
  <c r="C155" i="37" s="1"/>
  <c r="M155" i="37" s="1"/>
  <c r="I121" i="23"/>
  <c r="H121" i="23" s="1"/>
  <c r="C176" i="37" s="1"/>
  <c r="M176" i="37" s="1"/>
  <c r="H26" i="23"/>
  <c r="C127" i="37" s="1"/>
  <c r="M127" i="37" s="1"/>
  <c r="AB64" i="34"/>
  <c r="J63" i="23" s="1"/>
  <c r="E147" i="37" s="1"/>
  <c r="O147" i="37" s="1"/>
  <c r="I63" i="23"/>
  <c r="E118" i="37"/>
  <c r="O118" i="37" s="1"/>
  <c r="I174" i="23"/>
  <c r="D210" i="37" s="1"/>
  <c r="N210" i="37" s="1"/>
  <c r="I48" i="23"/>
  <c r="D136" i="37" s="1"/>
  <c r="N136" i="37" s="1"/>
  <c r="AB163" i="34"/>
  <c r="J160" i="23" s="1"/>
  <c r="E198" i="37" s="1"/>
  <c r="O198" i="37" s="1"/>
  <c r="H14" i="23"/>
  <c r="C123" i="37" s="1"/>
  <c r="M123" i="37" s="1"/>
  <c r="D123" i="37"/>
  <c r="N123" i="37" s="1"/>
  <c r="E111" i="37"/>
  <c r="O111" i="37" s="1"/>
  <c r="D107" i="37"/>
  <c r="N107" i="37" s="1"/>
  <c r="D190" i="37"/>
  <c r="N190" i="37" s="1"/>
  <c r="I144" i="23"/>
  <c r="H144" i="23" s="1"/>
  <c r="C191" i="37" s="1"/>
  <c r="M191" i="37" s="1"/>
  <c r="I141" i="23"/>
  <c r="D189" i="37" s="1"/>
  <c r="N189" i="37" s="1"/>
  <c r="I19" i="23"/>
  <c r="H19" i="23" s="1"/>
  <c r="C125" i="37" s="1"/>
  <c r="M125" i="37" s="1"/>
  <c r="I9" i="23"/>
  <c r="H9" i="23" s="1"/>
  <c r="C121" i="37" s="1"/>
  <c r="M121" i="37" s="1"/>
  <c r="I6" i="23"/>
  <c r="D119" i="37" s="1"/>
  <c r="N119" i="37" s="1"/>
  <c r="AB146" i="34"/>
  <c r="J143" i="23" s="1"/>
  <c r="E190" i="37" s="1"/>
  <c r="O190" i="37" s="1"/>
  <c r="E112" i="37"/>
  <c r="O112" i="37" s="1"/>
  <c r="I135" i="23"/>
  <c r="D184" i="37" s="1"/>
  <c r="N184" i="37" s="1"/>
  <c r="AB62" i="34"/>
  <c r="J61" i="23" s="1"/>
  <c r="E146" i="37" s="1"/>
  <c r="O146" i="37" s="1"/>
  <c r="D160" i="37"/>
  <c r="N160" i="37" s="1"/>
  <c r="AB87" i="34"/>
  <c r="J85" i="23" s="1"/>
  <c r="E160" i="37" s="1"/>
  <c r="O160" i="37" s="1"/>
  <c r="I147" i="23"/>
  <c r="AB150" i="34"/>
  <c r="J147" i="23" s="1"/>
  <c r="E192" i="37" s="1"/>
  <c r="O192" i="37" s="1"/>
  <c r="I35" i="23"/>
  <c r="D131" i="37" s="1"/>
  <c r="N131" i="37" s="1"/>
  <c r="AB168" i="34"/>
  <c r="J165" i="23" s="1"/>
  <c r="E201" i="37" s="1"/>
  <c r="O201" i="37" s="1"/>
  <c r="AB141" i="34"/>
  <c r="J138" i="23" s="1"/>
  <c r="E186" i="37" s="1"/>
  <c r="O186" i="37" s="1"/>
  <c r="AB125" i="34"/>
  <c r="J122" i="23" s="1"/>
  <c r="E177" i="37" s="1"/>
  <c r="O177" i="37" s="1"/>
  <c r="AB22" i="34"/>
  <c r="J21" i="23" s="1"/>
  <c r="I149" i="23"/>
  <c r="D194" i="37" s="1"/>
  <c r="N194" i="37" s="1"/>
  <c r="H140" i="23"/>
  <c r="C188" i="37" s="1"/>
  <c r="M188" i="37" s="1"/>
  <c r="D188" i="37"/>
  <c r="N188" i="37" s="1"/>
  <c r="I65" i="23"/>
  <c r="H65" i="23" s="1"/>
  <c r="C148" i="37" s="1"/>
  <c r="M148" i="37" s="1"/>
  <c r="AB143" i="34"/>
  <c r="J140" i="23" s="1"/>
  <c r="E188" i="37" s="1"/>
  <c r="O188" i="37" s="1"/>
  <c r="AB137" i="34"/>
  <c r="J134" i="23" s="1"/>
  <c r="E183" i="37" s="1"/>
  <c r="O183" i="37" s="1"/>
  <c r="I134" i="23"/>
  <c r="I110" i="23"/>
  <c r="D171" i="37" s="1"/>
  <c r="N171" i="37" s="1"/>
  <c r="E102" i="37"/>
  <c r="O102" i="37" s="1"/>
  <c r="D186" i="37"/>
  <c r="N186" i="37" s="1"/>
  <c r="H138" i="23"/>
  <c r="C186" i="37" s="1"/>
  <c r="M186" i="37" s="1"/>
  <c r="I126" i="23"/>
  <c r="AB129" i="34"/>
  <c r="J126" i="23" s="1"/>
  <c r="E179" i="37" s="1"/>
  <c r="O179" i="37" s="1"/>
  <c r="AB130" i="34"/>
  <c r="J127" i="23" s="1"/>
  <c r="E180" i="37" s="1"/>
  <c r="O180" i="37" s="1"/>
  <c r="I127" i="23"/>
  <c r="D145" i="37"/>
  <c r="N145" i="37" s="1"/>
  <c r="H60" i="23"/>
  <c r="C145" i="37" s="1"/>
  <c r="M145" i="37" s="1"/>
  <c r="H29" i="23"/>
  <c r="C128" i="37" s="1"/>
  <c r="M128" i="37" s="1"/>
  <c r="D128" i="37"/>
  <c r="N128" i="37" s="1"/>
  <c r="H114" i="23"/>
  <c r="C173" i="37" s="1"/>
  <c r="M173" i="37" s="1"/>
  <c r="D173" i="37"/>
  <c r="N173" i="37" s="1"/>
  <c r="I92" i="23"/>
  <c r="AB94" i="34"/>
  <c r="J92" i="23" s="1"/>
  <c r="E163" i="37" s="1"/>
  <c r="O163" i="37" s="1"/>
  <c r="I101" i="23"/>
  <c r="AB103" i="34"/>
  <c r="J101" i="23" s="1"/>
  <c r="E166" i="37" s="1"/>
  <c r="O166" i="37" s="1"/>
  <c r="I88" i="23"/>
  <c r="AB90" i="34"/>
  <c r="J88" i="23" s="1"/>
  <c r="E161" i="37" s="1"/>
  <c r="O161" i="37" s="1"/>
  <c r="D146" i="37"/>
  <c r="N146" i="37" s="1"/>
  <c r="H61" i="23"/>
  <c r="C146" i="37" s="1"/>
  <c r="M146" i="37" s="1"/>
  <c r="I131" i="23"/>
  <c r="AB134" i="34"/>
  <c r="J131" i="23" s="1"/>
  <c r="E182" i="37" s="1"/>
  <c r="O182" i="37" s="1"/>
  <c r="E106" i="37"/>
  <c r="O106" i="37" s="1"/>
  <c r="C111" i="37"/>
  <c r="M111" i="37" s="1"/>
  <c r="D111" i="37"/>
  <c r="N111" i="37" s="1"/>
  <c r="H125" i="23"/>
  <c r="C178" i="37" s="1"/>
  <c r="M178" i="37" s="1"/>
  <c r="D178" i="37"/>
  <c r="N178" i="37" s="1"/>
  <c r="D198" i="37"/>
  <c r="N198" i="37" s="1"/>
  <c r="H160" i="23"/>
  <c r="C198" i="37" s="1"/>
  <c r="M198" i="37" s="1"/>
  <c r="I129" i="23"/>
  <c r="AB132" i="34"/>
  <c r="J129" i="23" s="1"/>
  <c r="E181" i="37" s="1"/>
  <c r="O181" i="37" s="1"/>
  <c r="H43" i="23"/>
  <c r="C133" i="37" s="1"/>
  <c r="M133" i="37" s="1"/>
  <c r="D133" i="37"/>
  <c r="N133" i="37" s="1"/>
  <c r="D157" i="37"/>
  <c r="N157" i="37" s="1"/>
  <c r="H79" i="23"/>
  <c r="C157" i="37" s="1"/>
  <c r="M157" i="37" s="1"/>
  <c r="E105" i="37"/>
  <c r="O105" i="37" s="1"/>
  <c r="H165" i="23"/>
  <c r="C201" i="37" s="1"/>
  <c r="M201" i="37" s="1"/>
  <c r="D201" i="37"/>
  <c r="N201" i="37" s="1"/>
  <c r="D112" i="37"/>
  <c r="N112" i="37" s="1"/>
  <c r="C112" i="37"/>
  <c r="M112" i="37" s="1"/>
  <c r="H122" i="23"/>
  <c r="C177" i="37" s="1"/>
  <c r="M177" i="37" s="1"/>
  <c r="D177" i="37"/>
  <c r="N177" i="37" s="1"/>
  <c r="AB110" i="34"/>
  <c r="J108" i="23" s="1"/>
  <c r="E170" i="37" s="1"/>
  <c r="O170" i="37" s="1"/>
  <c r="I108" i="23"/>
  <c r="I71" i="23"/>
  <c r="H71" i="23" s="1"/>
  <c r="AB73" i="34"/>
  <c r="J71" i="23" s="1"/>
  <c r="H98" i="23"/>
  <c r="C165" i="37" s="1"/>
  <c r="M165" i="37" s="1"/>
  <c r="D165" i="37"/>
  <c r="N165" i="37" s="1"/>
  <c r="H157" i="23"/>
  <c r="C197" i="37" s="1"/>
  <c r="M197" i="37" s="1"/>
  <c r="D197" i="37"/>
  <c r="N197" i="37" s="1"/>
  <c r="D149" i="37"/>
  <c r="N149" i="37" s="1"/>
  <c r="H66" i="23"/>
  <c r="C149" i="37" s="1"/>
  <c r="M149" i="37" s="1"/>
  <c r="E103" i="37"/>
  <c r="O103" i="37" s="1"/>
  <c r="D132" i="37"/>
  <c r="N132" i="37" s="1"/>
  <c r="H36" i="23"/>
  <c r="C132" i="37" s="1"/>
  <c r="M132" i="37" s="1"/>
  <c r="D118" i="37"/>
  <c r="N118" i="37" s="1"/>
  <c r="C118" i="37"/>
  <c r="M118" i="37" s="1"/>
  <c r="AB171" i="34"/>
  <c r="J168" i="23" s="1"/>
  <c r="E204" i="37" s="1"/>
  <c r="O204" i="37" s="1"/>
  <c r="I168" i="23"/>
  <c r="C9" i="47"/>
  <c r="L8" i="47"/>
  <c r="D9" i="47"/>
  <c r="D174" i="37"/>
  <c r="N174" i="37" s="1"/>
  <c r="H117" i="23"/>
  <c r="C174" i="37" s="1"/>
  <c r="M174" i="37" s="1"/>
  <c r="AB93" i="34"/>
  <c r="J91" i="23" s="1"/>
  <c r="E162" i="37" s="1"/>
  <c r="O162" i="37" s="1"/>
  <c r="I91" i="23"/>
  <c r="D137" i="37"/>
  <c r="N137" i="37" s="1"/>
  <c r="H49" i="23"/>
  <c r="C137" i="37" s="1"/>
  <c r="M137" i="37" s="1"/>
  <c r="I52" i="23"/>
  <c r="AB53" i="34"/>
  <c r="J52" i="23" s="1"/>
  <c r="E139" i="37" s="1"/>
  <c r="O139" i="37" s="1"/>
  <c r="D168" i="37"/>
  <c r="N168" i="37" s="1"/>
  <c r="H105" i="23"/>
  <c r="C168" i="37" s="1"/>
  <c r="M168" i="37" s="1"/>
  <c r="H163" i="23" l="1"/>
  <c r="C199" i="37" s="1"/>
  <c r="M199" i="37" s="1"/>
  <c r="AA40" i="34"/>
  <c r="I39" i="23" s="1"/>
  <c r="H39" i="23" s="1"/>
  <c r="H136" i="23"/>
  <c r="C185" i="37" s="1"/>
  <c r="M185" i="37" s="1"/>
  <c r="D187" i="37"/>
  <c r="N187" i="37" s="1"/>
  <c r="H95" i="23"/>
  <c r="C164" i="37" s="1"/>
  <c r="M164" i="37" s="1"/>
  <c r="H148" i="23"/>
  <c r="C193" i="37" s="1"/>
  <c r="M193" i="37" s="1"/>
  <c r="D152" i="37"/>
  <c r="N152" i="37" s="1"/>
  <c r="H44" i="23"/>
  <c r="C134" i="37" s="1"/>
  <c r="M134" i="37" s="1"/>
  <c r="D141" i="37"/>
  <c r="N141" i="37" s="1"/>
  <c r="D169" i="37"/>
  <c r="N169" i="37" s="1"/>
  <c r="D195" i="37"/>
  <c r="N195" i="37" s="1"/>
  <c r="D200" i="37"/>
  <c r="N200" i="37" s="1"/>
  <c r="H16" i="23"/>
  <c r="C124" i="37" s="1"/>
  <c r="M124" i="37" s="1"/>
  <c r="D196" i="37"/>
  <c r="N196" i="37" s="1"/>
  <c r="H84" i="23"/>
  <c r="C159" i="37" s="1"/>
  <c r="M159" i="37" s="1"/>
  <c r="D176" i="37"/>
  <c r="N176" i="37" s="1"/>
  <c r="D172" i="37"/>
  <c r="N172" i="37" s="1"/>
  <c r="H174" i="23"/>
  <c r="C210" i="37" s="1"/>
  <c r="M210" i="37" s="1"/>
  <c r="D155" i="37"/>
  <c r="N155" i="37" s="1"/>
  <c r="D147" i="37"/>
  <c r="N147" i="37" s="1"/>
  <c r="H63" i="23"/>
  <c r="C147" i="37" s="1"/>
  <c r="M147" i="37" s="1"/>
  <c r="H48" i="23"/>
  <c r="C136" i="37" s="1"/>
  <c r="M136" i="37" s="1"/>
  <c r="C107" i="37"/>
  <c r="M107" i="37" s="1"/>
  <c r="H135" i="23"/>
  <c r="C184" i="37" s="1"/>
  <c r="M184" i="37" s="1"/>
  <c r="D125" i="37"/>
  <c r="N125" i="37" s="1"/>
  <c r="H141" i="23"/>
  <c r="C189" i="37" s="1"/>
  <c r="M189" i="37" s="1"/>
  <c r="H35" i="23"/>
  <c r="C131" i="37" s="1"/>
  <c r="M131" i="37" s="1"/>
  <c r="H6" i="23"/>
  <c r="C119" i="37" s="1"/>
  <c r="M119" i="37" s="1"/>
  <c r="D191" i="37"/>
  <c r="N191" i="37" s="1"/>
  <c r="D121" i="37"/>
  <c r="N121" i="37" s="1"/>
  <c r="H149" i="23"/>
  <c r="C194" i="37" s="1"/>
  <c r="M194" i="37" s="1"/>
  <c r="D192" i="37"/>
  <c r="N192" i="37" s="1"/>
  <c r="H147" i="23"/>
  <c r="C192" i="37" s="1"/>
  <c r="M192" i="37" s="1"/>
  <c r="D148" i="37"/>
  <c r="N148" i="37" s="1"/>
  <c r="C108" i="37"/>
  <c r="M108" i="37" s="1"/>
  <c r="D108" i="37"/>
  <c r="N108" i="37" s="1"/>
  <c r="H134" i="23"/>
  <c r="C183" i="37" s="1"/>
  <c r="M183" i="37" s="1"/>
  <c r="D183" i="37"/>
  <c r="N183" i="37" s="1"/>
  <c r="H110" i="23"/>
  <c r="C171" i="37" s="1"/>
  <c r="M171" i="37" s="1"/>
  <c r="D102" i="37"/>
  <c r="N102" i="37" s="1"/>
  <c r="C102" i="37"/>
  <c r="M102" i="37" s="1"/>
  <c r="H126" i="23"/>
  <c r="C179" i="37" s="1"/>
  <c r="M179" i="37" s="1"/>
  <c r="D179" i="37"/>
  <c r="N179" i="37" s="1"/>
  <c r="H127" i="23"/>
  <c r="C180" i="37" s="1"/>
  <c r="M180" i="37" s="1"/>
  <c r="D180" i="37"/>
  <c r="N180" i="37" s="1"/>
  <c r="H131" i="23"/>
  <c r="C182" i="37" s="1"/>
  <c r="M182" i="37" s="1"/>
  <c r="D182" i="37"/>
  <c r="N182" i="37" s="1"/>
  <c r="D105" i="37"/>
  <c r="N105" i="37" s="1"/>
  <c r="C105" i="37"/>
  <c r="M105" i="37" s="1"/>
  <c r="D181" i="37"/>
  <c r="N181" i="37" s="1"/>
  <c r="H129" i="23"/>
  <c r="C181" i="37" s="1"/>
  <c r="M181" i="37" s="1"/>
  <c r="C106" i="37"/>
  <c r="M106" i="37" s="1"/>
  <c r="D106" i="37"/>
  <c r="N106" i="37" s="1"/>
  <c r="H88" i="23"/>
  <c r="C161" i="37" s="1"/>
  <c r="M161" i="37" s="1"/>
  <c r="D161" i="37"/>
  <c r="N161" i="37" s="1"/>
  <c r="D166" i="37"/>
  <c r="N166" i="37" s="1"/>
  <c r="H101" i="23"/>
  <c r="C166" i="37" s="1"/>
  <c r="M166" i="37" s="1"/>
  <c r="H92" i="23"/>
  <c r="C163" i="37" s="1"/>
  <c r="M163" i="37" s="1"/>
  <c r="D163" i="37"/>
  <c r="N163" i="37" s="1"/>
  <c r="D170" i="37"/>
  <c r="N170" i="37" s="1"/>
  <c r="H108" i="23"/>
  <c r="C170" i="37" s="1"/>
  <c r="M170" i="37" s="1"/>
  <c r="L9" i="47"/>
  <c r="C10" i="47"/>
  <c r="D10" i="47"/>
  <c r="D139" i="37"/>
  <c r="N139" i="37" s="1"/>
  <c r="H52" i="23"/>
  <c r="C139" i="37" s="1"/>
  <c r="M139" i="37" s="1"/>
  <c r="H168" i="23"/>
  <c r="C204" i="37" s="1"/>
  <c r="M204" i="37" s="1"/>
  <c r="D204" i="37"/>
  <c r="N204" i="37" s="1"/>
  <c r="D103" i="37"/>
  <c r="N103" i="37" s="1"/>
  <c r="C103" i="37"/>
  <c r="M103" i="37" s="1"/>
  <c r="H91" i="23"/>
  <c r="C162" i="37" s="1"/>
  <c r="M162" i="37" s="1"/>
  <c r="D162" i="37"/>
  <c r="N162" i="37" s="1"/>
  <c r="C11" i="47" l="1"/>
  <c r="L10" i="47"/>
  <c r="D11" i="47"/>
  <c r="D12" i="47" l="1"/>
  <c r="L11" i="47"/>
  <c r="C12" i="47"/>
  <c r="C13" i="47" l="1"/>
  <c r="D13" i="47"/>
  <c r="L12" i="47"/>
  <c r="L13" i="47" l="1"/>
  <c r="C14" i="47"/>
  <c r="D14" i="47"/>
  <c r="D15" i="47" l="1"/>
  <c r="C15" i="47"/>
  <c r="L14" i="47"/>
  <c r="D16" i="47" l="1"/>
  <c r="L15" i="47"/>
  <c r="C16" i="47"/>
  <c r="D17" i="47" l="1"/>
  <c r="C17" i="47"/>
  <c r="L16" i="47"/>
  <c r="P165" i="34" l="1"/>
  <c r="P131" i="34"/>
  <c r="P96" i="34"/>
  <c r="P47" i="34"/>
  <c r="P43" i="34"/>
  <c r="P92" i="34"/>
  <c r="P164" i="34"/>
  <c r="P89" i="34"/>
  <c r="P26" i="34"/>
  <c r="P23" i="34"/>
  <c r="P35" i="34"/>
  <c r="P118" i="34"/>
  <c r="R118" i="34" s="1"/>
  <c r="P111" i="34"/>
  <c r="P29" i="34"/>
  <c r="R29" i="34" s="1"/>
  <c r="P98" i="34"/>
  <c r="P112" i="34"/>
  <c r="P95" i="34"/>
  <c r="P84" i="34"/>
  <c r="P33" i="34"/>
  <c r="P80" i="34"/>
  <c r="P126" i="34"/>
  <c r="P55" i="34"/>
  <c r="P114" i="34"/>
  <c r="P7" i="34"/>
  <c r="R7" i="34" s="1"/>
  <c r="P31" i="34"/>
  <c r="P91" i="34"/>
  <c r="P136" i="34"/>
  <c r="R136" i="34" s="1"/>
  <c r="P179" i="34"/>
  <c r="P148" i="34"/>
  <c r="P52" i="34"/>
  <c r="P32" i="34"/>
  <c r="P54" i="34"/>
  <c r="R54" i="34" s="1"/>
  <c r="P158" i="34"/>
  <c r="P99" i="34"/>
  <c r="P83" i="34"/>
  <c r="P101" i="34"/>
  <c r="P161" i="34"/>
  <c r="P145" i="34"/>
  <c r="P34" i="34"/>
  <c r="P85" i="34"/>
  <c r="P173" i="34"/>
  <c r="P140" i="34"/>
  <c r="P178" i="34"/>
  <c r="P156" i="34"/>
  <c r="P12" i="34"/>
  <c r="P102" i="34"/>
  <c r="P21" i="34"/>
  <c r="P127" i="34"/>
  <c r="R127" i="34" s="1"/>
  <c r="P15" i="34"/>
  <c r="R15" i="34" s="1"/>
  <c r="P38" i="34"/>
  <c r="P10" i="34"/>
  <c r="R10" i="34" s="1"/>
  <c r="P24" i="34"/>
  <c r="P135" i="34"/>
  <c r="P175" i="34"/>
  <c r="P17" i="34"/>
  <c r="P121" i="34"/>
  <c r="R121" i="34" s="1"/>
  <c r="P105" i="34"/>
  <c r="P157" i="34"/>
  <c r="P79" i="34"/>
  <c r="P172" i="34"/>
  <c r="P149" i="34"/>
  <c r="P180" i="34"/>
  <c r="P51" i="34"/>
  <c r="P123" i="34"/>
  <c r="P28" i="34"/>
  <c r="P41" i="34"/>
  <c r="P48" i="34"/>
  <c r="P122" i="34"/>
  <c r="P174" i="34"/>
  <c r="P133" i="34"/>
  <c r="P82" i="34"/>
  <c r="P46" i="34"/>
  <c r="P108" i="34"/>
  <c r="P169" i="34"/>
  <c r="P39" i="34"/>
  <c r="P11" i="34"/>
  <c r="P42" i="34"/>
  <c r="P8" i="34"/>
  <c r="R8" i="34" s="1"/>
  <c r="P170" i="34"/>
  <c r="P106" i="34"/>
  <c r="P13" i="34"/>
  <c r="P75" i="34"/>
  <c r="P154" i="34"/>
  <c r="P116" i="34"/>
  <c r="P25" i="34"/>
  <c r="P70" i="34"/>
  <c r="P19" i="34"/>
  <c r="P88" i="34"/>
  <c r="P104" i="34"/>
  <c r="P18" i="34"/>
  <c r="P78" i="34"/>
  <c r="P59" i="34"/>
  <c r="P72" i="34"/>
  <c r="P56" i="34"/>
  <c r="P155" i="34"/>
  <c r="P68" i="34"/>
  <c r="P77" i="34"/>
  <c r="P162" i="34"/>
  <c r="P69" i="34"/>
  <c r="P58" i="34"/>
  <c r="R58" i="34" s="1"/>
  <c r="P60" i="34"/>
  <c r="P119" i="34"/>
  <c r="P63" i="34"/>
  <c r="R63" i="34" s="1"/>
  <c r="P74" i="34"/>
  <c r="L17" i="47"/>
  <c r="D18" i="47"/>
  <c r="C18" i="47"/>
  <c r="R47" i="34" l="1"/>
  <c r="Q47" i="34"/>
  <c r="R96" i="34"/>
  <c r="Q96" i="34"/>
  <c r="R131" i="34"/>
  <c r="Q131" i="34"/>
  <c r="R164" i="34"/>
  <c r="Q164" i="34"/>
  <c r="R92" i="34"/>
  <c r="Q92" i="34"/>
  <c r="R165" i="34"/>
  <c r="Q165" i="34"/>
  <c r="R43" i="34"/>
  <c r="Q43" i="34"/>
  <c r="Q178" i="34"/>
  <c r="R178" i="34"/>
  <c r="R28" i="34"/>
  <c r="Q28" i="34"/>
  <c r="Q102" i="34"/>
  <c r="R102" i="34"/>
  <c r="R112" i="34"/>
  <c r="Q112" i="34"/>
  <c r="AB58" i="34"/>
  <c r="J57" i="23" s="1"/>
  <c r="X58" i="34"/>
  <c r="R72" i="34"/>
  <c r="Q72" i="34"/>
  <c r="R170" i="34"/>
  <c r="Q170" i="34"/>
  <c r="R122" i="34"/>
  <c r="Q122" i="34"/>
  <c r="Q51" i="34"/>
  <c r="R51" i="34"/>
  <c r="R156" i="34"/>
  <c r="Q156" i="34"/>
  <c r="AB54" i="34"/>
  <c r="J53" i="23" s="1"/>
  <c r="X54" i="34"/>
  <c r="Q80" i="34"/>
  <c r="R80" i="34"/>
  <c r="R33" i="34"/>
  <c r="Q33" i="34"/>
  <c r="X29" i="34"/>
  <c r="AB29" i="34"/>
  <c r="J28" i="23" s="1"/>
  <c r="AB63" i="34"/>
  <c r="J62" i="23" s="1"/>
  <c r="X63" i="34"/>
  <c r="Q158" i="34"/>
  <c r="R158" i="34"/>
  <c r="R69" i="34"/>
  <c r="Q69" i="34"/>
  <c r="Q82" i="34"/>
  <c r="R82" i="34"/>
  <c r="Q48" i="34"/>
  <c r="R48" i="34"/>
  <c r="Q79" i="34"/>
  <c r="R79" i="34"/>
  <c r="X10" i="34"/>
  <c r="AB10" i="34"/>
  <c r="J10" i="23" s="1"/>
  <c r="R145" i="34"/>
  <c r="Q145" i="34"/>
  <c r="Q32" i="34"/>
  <c r="R32" i="34"/>
  <c r="R148" i="34"/>
  <c r="Q148" i="34"/>
  <c r="Q114" i="34"/>
  <c r="R114" i="34"/>
  <c r="R84" i="34"/>
  <c r="Q84" i="34"/>
  <c r="Q68" i="34"/>
  <c r="R68" i="34"/>
  <c r="Q11" i="34"/>
  <c r="R11" i="34"/>
  <c r="Q135" i="34"/>
  <c r="R135" i="34"/>
  <c r="C19" i="47"/>
  <c r="L18" i="47"/>
  <c r="D19" i="47"/>
  <c r="R162" i="34"/>
  <c r="Q162" i="34"/>
  <c r="R19" i="34"/>
  <c r="Q19" i="34"/>
  <c r="R75" i="34"/>
  <c r="Q75" i="34"/>
  <c r="R169" i="34"/>
  <c r="Q169" i="34"/>
  <c r="R180" i="34"/>
  <c r="Q180" i="34"/>
  <c r="R157" i="34"/>
  <c r="Q157" i="34"/>
  <c r="R38" i="34"/>
  <c r="Q38" i="34"/>
  <c r="R85" i="34"/>
  <c r="Q85" i="34"/>
  <c r="Q161" i="34"/>
  <c r="R161" i="34"/>
  <c r="Q52" i="34"/>
  <c r="R52" i="34"/>
  <c r="Q179" i="34"/>
  <c r="R179" i="34"/>
  <c r="R55" i="34"/>
  <c r="Q55" i="34"/>
  <c r="Q18" i="34"/>
  <c r="R18" i="34"/>
  <c r="AB121" i="34"/>
  <c r="J118" i="23" s="1"/>
  <c r="X121" i="34"/>
  <c r="R104" i="34"/>
  <c r="Q104" i="34"/>
  <c r="Q77" i="34"/>
  <c r="R77" i="34"/>
  <c r="R59" i="34"/>
  <c r="Q59" i="34"/>
  <c r="R70" i="34"/>
  <c r="Q70" i="34"/>
  <c r="AB8" i="34"/>
  <c r="J8" i="23" s="1"/>
  <c r="X8" i="34"/>
  <c r="Q108" i="34"/>
  <c r="R108" i="34"/>
  <c r="AB15" i="34"/>
  <c r="J15" i="23" s="1"/>
  <c r="X15" i="34"/>
  <c r="R101" i="34"/>
  <c r="Q101" i="34"/>
  <c r="X136" i="34"/>
  <c r="AB136" i="34"/>
  <c r="J133" i="23" s="1"/>
  <c r="R126" i="34"/>
  <c r="Q126" i="34"/>
  <c r="Q111" i="34"/>
  <c r="R111" i="34"/>
  <c r="Q23" i="34"/>
  <c r="R23" i="34"/>
  <c r="Q119" i="34"/>
  <c r="R119" i="34"/>
  <c r="Q172" i="34"/>
  <c r="R172" i="34"/>
  <c r="R74" i="34"/>
  <c r="Q74" i="34"/>
  <c r="Q78" i="34"/>
  <c r="R78" i="34"/>
  <c r="Q25" i="34"/>
  <c r="R25" i="34"/>
  <c r="R13" i="34"/>
  <c r="Q13" i="34"/>
  <c r="R42" i="34"/>
  <c r="Q42" i="34"/>
  <c r="R46" i="34"/>
  <c r="Q46" i="34"/>
  <c r="R133" i="34"/>
  <c r="Q133" i="34"/>
  <c r="Q41" i="34"/>
  <c r="R41" i="34"/>
  <c r="Q149" i="34"/>
  <c r="R149" i="34"/>
  <c r="Q105" i="34"/>
  <c r="R105" i="34"/>
  <c r="R175" i="34"/>
  <c r="Q175" i="34"/>
  <c r="X127" i="34"/>
  <c r="AB127" i="34"/>
  <c r="J124" i="23" s="1"/>
  <c r="R34" i="34"/>
  <c r="Q34" i="34"/>
  <c r="Q83" i="34"/>
  <c r="R83" i="34"/>
  <c r="Q91" i="34"/>
  <c r="R91" i="34"/>
  <c r="Q95" i="34"/>
  <c r="R95" i="34"/>
  <c r="X118" i="34"/>
  <c r="AB118" i="34"/>
  <c r="J115" i="23" s="1"/>
  <c r="R99" i="34"/>
  <c r="Q99" i="34"/>
  <c r="R116" i="34"/>
  <c r="Q116" i="34"/>
  <c r="R140" i="34"/>
  <c r="Q140" i="34"/>
  <c r="Q106" i="34"/>
  <c r="R106" i="34"/>
  <c r="Q21" i="34"/>
  <c r="R21" i="34"/>
  <c r="Q155" i="34"/>
  <c r="R155" i="34"/>
  <c r="Q17" i="34"/>
  <c r="R17" i="34"/>
  <c r="Q31" i="34"/>
  <c r="R31" i="34"/>
  <c r="Q26" i="34"/>
  <c r="R26" i="34"/>
  <c r="R60" i="34"/>
  <c r="Q60" i="34"/>
  <c r="R56" i="34"/>
  <c r="Q56" i="34"/>
  <c r="R88" i="34"/>
  <c r="Q88" i="34"/>
  <c r="R154" i="34"/>
  <c r="Q154" i="34"/>
  <c r="Q39" i="34"/>
  <c r="R39" i="34"/>
  <c r="R174" i="34"/>
  <c r="Q174" i="34"/>
  <c r="R123" i="34"/>
  <c r="Q123" i="34"/>
  <c r="R24" i="34"/>
  <c r="Q24" i="34"/>
  <c r="Q12" i="34"/>
  <c r="R12" i="34"/>
  <c r="R173" i="34"/>
  <c r="Q173" i="34"/>
  <c r="X7" i="34"/>
  <c r="AB7" i="34"/>
  <c r="J7" i="23" s="1"/>
  <c r="E120" i="37" s="1"/>
  <c r="O120" i="37" s="1"/>
  <c r="Q98" i="34"/>
  <c r="R98" i="34"/>
  <c r="R35" i="34"/>
  <c r="Q35" i="34"/>
  <c r="R89" i="34"/>
  <c r="Q89" i="34"/>
  <c r="X43" i="34" l="1"/>
  <c r="AB43" i="34"/>
  <c r="J42" i="23" s="1"/>
  <c r="X164" i="34"/>
  <c r="AB164" i="34"/>
  <c r="J161" i="23" s="1"/>
  <c r="X165" i="34"/>
  <c r="AB165" i="34"/>
  <c r="J162" i="23" s="1"/>
  <c r="AB131" i="34"/>
  <c r="J128" i="23" s="1"/>
  <c r="X131" i="34"/>
  <c r="X92" i="34"/>
  <c r="AB92" i="34"/>
  <c r="J90" i="23" s="1"/>
  <c r="AB96" i="34"/>
  <c r="J94" i="23" s="1"/>
  <c r="X96" i="34"/>
  <c r="X47" i="34"/>
  <c r="AB47" i="34"/>
  <c r="J46" i="23" s="1"/>
  <c r="X31" i="34"/>
  <c r="AB31" i="34"/>
  <c r="J30" i="23" s="1"/>
  <c r="X179" i="34"/>
  <c r="AB179" i="34"/>
  <c r="J176" i="23" s="1"/>
  <c r="E212" i="37" s="1"/>
  <c r="O212" i="37" s="1"/>
  <c r="AB88" i="34"/>
  <c r="J86" i="23" s="1"/>
  <c r="X88" i="34"/>
  <c r="AB34" i="34"/>
  <c r="J33" i="23" s="1"/>
  <c r="E129" i="37" s="1"/>
  <c r="O129" i="37" s="1"/>
  <c r="X34" i="34"/>
  <c r="X59" i="34"/>
  <c r="AB59" i="34"/>
  <c r="J58" i="23" s="1"/>
  <c r="E144" i="37" s="1"/>
  <c r="O144" i="37" s="1"/>
  <c r="X174" i="34"/>
  <c r="AB174" i="34"/>
  <c r="J171" i="23" s="1"/>
  <c r="E207" i="37" s="1"/>
  <c r="O207" i="37" s="1"/>
  <c r="X56" i="34"/>
  <c r="AB56" i="34"/>
  <c r="J55" i="23" s="1"/>
  <c r="AB140" i="34"/>
  <c r="J137" i="23" s="1"/>
  <c r="X140" i="34"/>
  <c r="Z127" i="34"/>
  <c r="Y127" i="34"/>
  <c r="AB13" i="34"/>
  <c r="J13" i="23" s="1"/>
  <c r="E122" i="37" s="1"/>
  <c r="O122" i="37" s="1"/>
  <c r="X13" i="34"/>
  <c r="E104" i="37"/>
  <c r="O104" i="37" s="1"/>
  <c r="AB157" i="34"/>
  <c r="J154" i="23" s="1"/>
  <c r="X157" i="34"/>
  <c r="X75" i="34"/>
  <c r="AB75" i="34"/>
  <c r="J73" i="23" s="1"/>
  <c r="E101" i="37"/>
  <c r="O101" i="37" s="1"/>
  <c r="AB82" i="34"/>
  <c r="J80" i="23" s="1"/>
  <c r="X82" i="34"/>
  <c r="AB158" i="34"/>
  <c r="J155" i="23" s="1"/>
  <c r="X158" i="34"/>
  <c r="X102" i="34"/>
  <c r="AB102" i="34"/>
  <c r="J100" i="23" s="1"/>
  <c r="AB98" i="34"/>
  <c r="J96" i="23" s="1"/>
  <c r="X98" i="34"/>
  <c r="Y121" i="34"/>
  <c r="Z121" i="34"/>
  <c r="X123" i="34"/>
  <c r="AB123" i="34"/>
  <c r="J120" i="23" s="1"/>
  <c r="E175" i="37" s="1"/>
  <c r="O175" i="37" s="1"/>
  <c r="AB99" i="34"/>
  <c r="J97" i="23" s="1"/>
  <c r="X99" i="34"/>
  <c r="AB74" i="34"/>
  <c r="J72" i="23" s="1"/>
  <c r="E154" i="37" s="1"/>
  <c r="O154" i="37" s="1"/>
  <c r="X74" i="34"/>
  <c r="AB155" i="34"/>
  <c r="J152" i="23" s="1"/>
  <c r="X155" i="34"/>
  <c r="AB91" i="34"/>
  <c r="J89" i="23" s="1"/>
  <c r="X91" i="34"/>
  <c r="X25" i="34"/>
  <c r="AB25" i="34"/>
  <c r="J24" i="23" s="1"/>
  <c r="AB119" i="34"/>
  <c r="J116" i="23" s="1"/>
  <c r="X119" i="34"/>
  <c r="Y15" i="34"/>
  <c r="Z15" i="34"/>
  <c r="Y8" i="34"/>
  <c r="Z8" i="34"/>
  <c r="AB161" i="34"/>
  <c r="J158" i="23" s="1"/>
  <c r="X161" i="34"/>
  <c r="X148" i="34"/>
  <c r="AB148" i="34"/>
  <c r="J145" i="23" s="1"/>
  <c r="AB111" i="34"/>
  <c r="J109" i="23" s="1"/>
  <c r="X111" i="34"/>
  <c r="X122" i="34"/>
  <c r="AB122" i="34"/>
  <c r="J119" i="23" s="1"/>
  <c r="AB173" i="34"/>
  <c r="J170" i="23" s="1"/>
  <c r="E206" i="37" s="1"/>
  <c r="O206" i="37" s="1"/>
  <c r="X173" i="34"/>
  <c r="Y7" i="34"/>
  <c r="Z7" i="34"/>
  <c r="AB60" i="34"/>
  <c r="J59" i="23" s="1"/>
  <c r="X60" i="34"/>
  <c r="AB116" i="34"/>
  <c r="J113" i="23" s="1"/>
  <c r="X116" i="34"/>
  <c r="AB126" i="34"/>
  <c r="J123" i="23" s="1"/>
  <c r="X126" i="34"/>
  <c r="X180" i="34"/>
  <c r="AB180" i="34"/>
  <c r="J177" i="23" s="1"/>
  <c r="E214" i="37" s="1"/>
  <c r="O214" i="37" s="1"/>
  <c r="X19" i="34"/>
  <c r="AB19" i="34"/>
  <c r="X135" i="34"/>
  <c r="AB135" i="34"/>
  <c r="J132" i="23" s="1"/>
  <c r="AB32" i="34"/>
  <c r="J31" i="23" s="1"/>
  <c r="X32" i="34"/>
  <c r="Z54" i="34"/>
  <c r="Y54" i="34"/>
  <c r="AB51" i="34"/>
  <c r="J50" i="23" s="1"/>
  <c r="X51" i="34"/>
  <c r="AB95" i="34"/>
  <c r="J93" i="23" s="1"/>
  <c r="X95" i="34"/>
  <c r="X84" i="34"/>
  <c r="AB84" i="34"/>
  <c r="J82" i="23" s="1"/>
  <c r="X89" i="34"/>
  <c r="AB89" i="34"/>
  <c r="J87" i="23" s="1"/>
  <c r="X24" i="34"/>
  <c r="AB24" i="34"/>
  <c r="J23" i="23" s="1"/>
  <c r="X175" i="34"/>
  <c r="AB175" i="34"/>
  <c r="J172" i="23" s="1"/>
  <c r="E208" i="37" s="1"/>
  <c r="O208" i="37" s="1"/>
  <c r="AB133" i="34"/>
  <c r="J130" i="23" s="1"/>
  <c r="X133" i="34"/>
  <c r="X26" i="34"/>
  <c r="AB26" i="34"/>
  <c r="J25" i="23" s="1"/>
  <c r="AB21" i="34"/>
  <c r="J20" i="23" s="1"/>
  <c r="E126" i="37" s="1"/>
  <c r="O126" i="37" s="1"/>
  <c r="X21" i="34"/>
  <c r="X83" i="34"/>
  <c r="AB83" i="34"/>
  <c r="J81" i="23" s="1"/>
  <c r="X105" i="34"/>
  <c r="AB105" i="34"/>
  <c r="J103" i="23" s="1"/>
  <c r="E167" i="37" s="1"/>
  <c r="O167" i="37" s="1"/>
  <c r="AB78" i="34"/>
  <c r="J76" i="23" s="1"/>
  <c r="X78" i="34"/>
  <c r="X23" i="34"/>
  <c r="AB23" i="34"/>
  <c r="J22" i="23" s="1"/>
  <c r="Y10" i="34"/>
  <c r="Z10" i="34"/>
  <c r="E116" i="37"/>
  <c r="O116" i="37" s="1"/>
  <c r="Z29" i="34"/>
  <c r="Y29" i="34"/>
  <c r="X72" i="34"/>
  <c r="AB72" i="34"/>
  <c r="J70" i="23" s="1"/>
  <c r="E153" i="37" s="1"/>
  <c r="O153" i="37" s="1"/>
  <c r="AB28" i="34"/>
  <c r="J27" i="23" s="1"/>
  <c r="X28" i="34"/>
  <c r="AB149" i="34"/>
  <c r="J146" i="23" s="1"/>
  <c r="X149" i="34"/>
  <c r="AB42" i="34"/>
  <c r="J41" i="23" s="1"/>
  <c r="X42" i="34"/>
  <c r="X39" i="34"/>
  <c r="AB39" i="34"/>
  <c r="J38" i="23" s="1"/>
  <c r="X35" i="34"/>
  <c r="AB35" i="34"/>
  <c r="J34" i="23" s="1"/>
  <c r="E130" i="37" s="1"/>
  <c r="O130" i="37" s="1"/>
  <c r="E117" i="37"/>
  <c r="O117" i="37" s="1"/>
  <c r="AB154" i="34"/>
  <c r="J151" i="23" s="1"/>
  <c r="X154" i="34"/>
  <c r="E110" i="37"/>
  <c r="O110" i="37" s="1"/>
  <c r="Y118" i="34"/>
  <c r="Z118" i="34"/>
  <c r="X46" i="34"/>
  <c r="AB46" i="34"/>
  <c r="J45" i="23" s="1"/>
  <c r="E135" i="37" s="1"/>
  <c r="O135" i="37" s="1"/>
  <c r="Y136" i="34"/>
  <c r="Z136" i="34"/>
  <c r="X70" i="34"/>
  <c r="AB70" i="34"/>
  <c r="AB104" i="34"/>
  <c r="J102" i="23" s="1"/>
  <c r="X104" i="34"/>
  <c r="X55" i="34"/>
  <c r="AB55" i="34"/>
  <c r="J54" i="23" s="1"/>
  <c r="E140" i="37" s="1"/>
  <c r="O140" i="37" s="1"/>
  <c r="AB85" i="34"/>
  <c r="J83" i="23" s="1"/>
  <c r="E158" i="37" s="1"/>
  <c r="O158" i="37" s="1"/>
  <c r="X85" i="34"/>
  <c r="AB11" i="34"/>
  <c r="J11" i="23" s="1"/>
  <c r="X11" i="34"/>
  <c r="X79" i="34"/>
  <c r="AB79" i="34"/>
  <c r="J77" i="23" s="1"/>
  <c r="E156" i="37" s="1"/>
  <c r="O156" i="37" s="1"/>
  <c r="Z58" i="34"/>
  <c r="Y58" i="34"/>
  <c r="AB106" i="34"/>
  <c r="J104" i="23" s="1"/>
  <c r="X106" i="34"/>
  <c r="AB145" i="34"/>
  <c r="J142" i="23" s="1"/>
  <c r="X145" i="34"/>
  <c r="X33" i="34"/>
  <c r="AB33" i="34"/>
  <c r="J32" i="23" s="1"/>
  <c r="X101" i="34"/>
  <c r="AB101" i="34"/>
  <c r="J99" i="23" s="1"/>
  <c r="X38" i="34"/>
  <c r="AB38" i="34"/>
  <c r="J37" i="23" s="1"/>
  <c r="AB169" i="34"/>
  <c r="J166" i="23" s="1"/>
  <c r="E202" i="37" s="1"/>
  <c r="O202" i="37" s="1"/>
  <c r="X169" i="34"/>
  <c r="AB162" i="34"/>
  <c r="J159" i="23" s="1"/>
  <c r="X162" i="34"/>
  <c r="X68" i="34"/>
  <c r="AB68" i="34"/>
  <c r="J67" i="23" s="1"/>
  <c r="E151" i="37" s="1"/>
  <c r="O151" i="37" s="1"/>
  <c r="AB114" i="34"/>
  <c r="J111" i="23" s="1"/>
  <c r="X114" i="34"/>
  <c r="X48" i="34"/>
  <c r="AB48" i="34"/>
  <c r="J47" i="23" s="1"/>
  <c r="Y63" i="34"/>
  <c r="Z63" i="34"/>
  <c r="AB80" i="34"/>
  <c r="J78" i="23" s="1"/>
  <c r="X80" i="34"/>
  <c r="X178" i="34"/>
  <c r="AB178" i="34"/>
  <c r="J175" i="23" s="1"/>
  <c r="E211" i="37" s="1"/>
  <c r="O211" i="37" s="1"/>
  <c r="AB12" i="34"/>
  <c r="J12" i="23" s="1"/>
  <c r="X12" i="34"/>
  <c r="AB17" i="34"/>
  <c r="J17" i="23" s="1"/>
  <c r="X17" i="34"/>
  <c r="AB41" i="34"/>
  <c r="J40" i="23" s="1"/>
  <c r="X41" i="34"/>
  <c r="X172" i="34"/>
  <c r="AB172" i="34"/>
  <c r="J169" i="23" s="1"/>
  <c r="E205" i="37" s="1"/>
  <c r="O205" i="37" s="1"/>
  <c r="E109" i="37"/>
  <c r="O109" i="37" s="1"/>
  <c r="AB108" i="34"/>
  <c r="J106" i="23" s="1"/>
  <c r="X108" i="34"/>
  <c r="AB77" i="34"/>
  <c r="J75" i="23" s="1"/>
  <c r="X77" i="34"/>
  <c r="AB18" i="34"/>
  <c r="J18" i="23" s="1"/>
  <c r="X18" i="34"/>
  <c r="AB52" i="34"/>
  <c r="J51" i="23" s="1"/>
  <c r="E138" i="37" s="1"/>
  <c r="O138" i="37" s="1"/>
  <c r="X52" i="34"/>
  <c r="D20" i="47"/>
  <c r="C20" i="47"/>
  <c r="L19" i="47"/>
  <c r="X69" i="34"/>
  <c r="AB69" i="34"/>
  <c r="J68" i="23" s="1"/>
  <c r="AB156" i="34"/>
  <c r="J153" i="23" s="1"/>
  <c r="X156" i="34"/>
  <c r="AB170" i="34"/>
  <c r="J167" i="23" s="1"/>
  <c r="E203" i="37" s="1"/>
  <c r="O203" i="37" s="1"/>
  <c r="X170" i="34"/>
  <c r="X112" i="34"/>
  <c r="AB112" i="34"/>
  <c r="Z131" i="34" l="1"/>
  <c r="Y131" i="34"/>
  <c r="Z165" i="34"/>
  <c r="Y165" i="34"/>
  <c r="Y96" i="34"/>
  <c r="Z96" i="34"/>
  <c r="Y164" i="34"/>
  <c r="Z164" i="34"/>
  <c r="Z47" i="34"/>
  <c r="Y47" i="34"/>
  <c r="Z92" i="34"/>
  <c r="Y92" i="34"/>
  <c r="Y43" i="34"/>
  <c r="Z43" i="34"/>
  <c r="AA63" i="34"/>
  <c r="I62" i="23" s="1"/>
  <c r="H62" i="23" s="1"/>
  <c r="AA10" i="34"/>
  <c r="I10" i="23" s="1"/>
  <c r="H10" i="23" s="1"/>
  <c r="AA15" i="34"/>
  <c r="I15" i="23" s="1"/>
  <c r="H15" i="23" s="1"/>
  <c r="AA121" i="34"/>
  <c r="I118" i="23" s="1"/>
  <c r="H118" i="23" s="1"/>
  <c r="AA7" i="34"/>
  <c r="I7" i="23" s="1"/>
  <c r="D120" i="37" s="1"/>
  <c r="N120" i="37" s="1"/>
  <c r="AA58" i="34"/>
  <c r="I57" i="23" s="1"/>
  <c r="H57" i="23" s="1"/>
  <c r="Z77" i="34"/>
  <c r="Y77" i="34"/>
  <c r="Y35" i="34"/>
  <c r="Z35" i="34"/>
  <c r="Z105" i="34"/>
  <c r="Y105" i="34"/>
  <c r="Y89" i="34"/>
  <c r="Z89" i="34"/>
  <c r="AA54" i="34"/>
  <c r="I53" i="23" s="1"/>
  <c r="H53" i="23" s="1"/>
  <c r="Z180" i="34"/>
  <c r="Y180" i="34"/>
  <c r="Z25" i="34"/>
  <c r="Y25" i="34"/>
  <c r="Y75" i="34"/>
  <c r="Z75" i="34"/>
  <c r="AA127" i="34"/>
  <c r="I124" i="23" s="1"/>
  <c r="H124" i="23" s="1"/>
  <c r="Y174" i="34"/>
  <c r="Z174" i="34"/>
  <c r="Z88" i="34"/>
  <c r="Y88" i="34"/>
  <c r="Y33" i="34"/>
  <c r="Z33" i="34"/>
  <c r="Z112" i="34"/>
  <c r="Y112" i="34"/>
  <c r="Y108" i="34"/>
  <c r="Z108" i="34"/>
  <c r="Y80" i="34"/>
  <c r="Z80" i="34"/>
  <c r="Z114" i="34"/>
  <c r="Y114" i="34"/>
  <c r="Y145" i="34"/>
  <c r="Z145" i="34"/>
  <c r="AA136" i="34"/>
  <c r="I133" i="23" s="1"/>
  <c r="H133" i="23" s="1"/>
  <c r="Y154" i="34"/>
  <c r="Z154" i="34"/>
  <c r="Z28" i="34"/>
  <c r="Y28" i="34"/>
  <c r="Y133" i="34"/>
  <c r="Z133" i="34"/>
  <c r="Y32" i="34"/>
  <c r="Z32" i="34"/>
  <c r="Y126" i="34"/>
  <c r="Z126" i="34"/>
  <c r="Z173" i="34"/>
  <c r="Y173" i="34"/>
  <c r="AA8" i="34"/>
  <c r="I8" i="23" s="1"/>
  <c r="H8" i="23" s="1"/>
  <c r="Y91" i="34"/>
  <c r="Z91" i="34"/>
  <c r="Z99" i="34"/>
  <c r="Y99" i="34"/>
  <c r="Z82" i="34"/>
  <c r="Y82" i="34"/>
  <c r="Z157" i="34"/>
  <c r="Y157" i="34"/>
  <c r="Z69" i="34"/>
  <c r="Y69" i="34"/>
  <c r="Y41" i="34"/>
  <c r="Z41" i="34"/>
  <c r="Y169" i="34"/>
  <c r="Z169" i="34"/>
  <c r="Y85" i="34"/>
  <c r="Z85" i="34"/>
  <c r="Z178" i="34"/>
  <c r="Y178" i="34"/>
  <c r="Y170" i="34"/>
  <c r="Z170" i="34"/>
  <c r="C21" i="47"/>
  <c r="D21" i="47"/>
  <c r="L20" i="47"/>
  <c r="Y38" i="34"/>
  <c r="Z38" i="34"/>
  <c r="Z55" i="34"/>
  <c r="Y55" i="34"/>
  <c r="Y39" i="34"/>
  <c r="Z39" i="34"/>
  <c r="Y83" i="34"/>
  <c r="Z83" i="34"/>
  <c r="Y84" i="34"/>
  <c r="Z84" i="34"/>
  <c r="Y102" i="34"/>
  <c r="Z102" i="34"/>
  <c r="Z74" i="34"/>
  <c r="Y74" i="34"/>
  <c r="Y42" i="34"/>
  <c r="Z42" i="34"/>
  <c r="Z21" i="34"/>
  <c r="Y21" i="34"/>
  <c r="Y95" i="34"/>
  <c r="Z95" i="34"/>
  <c r="Z116" i="34"/>
  <c r="Y116" i="34"/>
  <c r="Z140" i="34"/>
  <c r="Y140" i="34"/>
  <c r="Y158" i="34"/>
  <c r="Z158" i="34"/>
  <c r="Y106" i="34"/>
  <c r="Z106" i="34"/>
  <c r="Y104" i="34"/>
  <c r="Z104" i="34"/>
  <c r="Z156" i="34"/>
  <c r="Y156" i="34"/>
  <c r="Z68" i="34"/>
  <c r="Y68" i="34"/>
  <c r="Y79" i="34"/>
  <c r="Z79" i="34"/>
  <c r="Y46" i="34"/>
  <c r="Z46" i="34"/>
  <c r="Y72" i="34"/>
  <c r="Z72" i="34"/>
  <c r="Z23" i="34"/>
  <c r="Y23" i="34"/>
  <c r="Y175" i="34"/>
  <c r="Z175" i="34"/>
  <c r="Z135" i="34"/>
  <c r="Y135" i="34"/>
  <c r="Z122" i="34"/>
  <c r="Y122" i="34"/>
  <c r="Y148" i="34"/>
  <c r="Z148" i="34"/>
  <c r="Z123" i="34"/>
  <c r="Y123" i="34"/>
  <c r="Z59" i="34"/>
  <c r="Y59" i="34"/>
  <c r="Y179" i="34"/>
  <c r="Z179" i="34"/>
  <c r="Y149" i="34"/>
  <c r="Z149" i="34"/>
  <c r="Z52" i="34"/>
  <c r="Y52" i="34"/>
  <c r="Y17" i="34"/>
  <c r="Z17" i="34"/>
  <c r="Y18" i="34"/>
  <c r="Z18" i="34"/>
  <c r="Z12" i="34"/>
  <c r="Y12" i="34"/>
  <c r="Y162" i="34"/>
  <c r="Z162" i="34"/>
  <c r="Y11" i="34"/>
  <c r="Z11" i="34"/>
  <c r="AA118" i="34"/>
  <c r="I115" i="23" s="1"/>
  <c r="H115" i="23" s="1"/>
  <c r="Z78" i="34"/>
  <c r="Y78" i="34"/>
  <c r="Y51" i="34"/>
  <c r="Z51" i="34"/>
  <c r="Y60" i="34"/>
  <c r="Z60" i="34"/>
  <c r="Z111" i="34"/>
  <c r="Y111" i="34"/>
  <c r="Z161" i="34"/>
  <c r="Y161" i="34"/>
  <c r="Z119" i="34"/>
  <c r="Y119" i="34"/>
  <c r="Z155" i="34"/>
  <c r="Y155" i="34"/>
  <c r="Y13" i="34"/>
  <c r="Z13" i="34"/>
  <c r="Y34" i="34"/>
  <c r="Z34" i="34"/>
  <c r="Z98" i="34"/>
  <c r="Y98" i="34"/>
  <c r="Z172" i="34"/>
  <c r="Y172" i="34"/>
  <c r="Z48" i="34"/>
  <c r="Y48" i="34"/>
  <c r="Z101" i="34"/>
  <c r="Y101" i="34"/>
  <c r="Z70" i="34"/>
  <c r="Y70" i="34"/>
  <c r="AA29" i="34"/>
  <c r="I28" i="23" s="1"/>
  <c r="H28" i="23" s="1"/>
  <c r="Z26" i="34"/>
  <c r="Y26" i="34"/>
  <c r="Y24" i="34"/>
  <c r="Z24" i="34"/>
  <c r="Z19" i="34"/>
  <c r="Y19" i="34"/>
  <c r="Y56" i="34"/>
  <c r="Z56" i="34"/>
  <c r="Z31" i="34"/>
  <c r="Y31" i="34"/>
  <c r="AA164" i="34" l="1"/>
  <c r="I161" i="23" s="1"/>
  <c r="H161" i="23" s="1"/>
  <c r="AA43" i="34"/>
  <c r="I42" i="23" s="1"/>
  <c r="H42" i="23" s="1"/>
  <c r="AA96" i="34"/>
  <c r="I94" i="23" s="1"/>
  <c r="H94" i="23" s="1"/>
  <c r="AA92" i="34"/>
  <c r="I90" i="23" s="1"/>
  <c r="H90" i="23" s="1"/>
  <c r="AA165" i="34"/>
  <c r="I162" i="23" s="1"/>
  <c r="H162" i="23" s="1"/>
  <c r="AA47" i="34"/>
  <c r="I46" i="23" s="1"/>
  <c r="H46" i="23" s="1"/>
  <c r="AA131" i="34"/>
  <c r="I128" i="23" s="1"/>
  <c r="H128" i="23" s="1"/>
  <c r="AA102" i="34"/>
  <c r="I100" i="23" s="1"/>
  <c r="H100" i="23" s="1"/>
  <c r="AA175" i="34"/>
  <c r="I172" i="23" s="1"/>
  <c r="D208" i="37" s="1"/>
  <c r="N208" i="37" s="1"/>
  <c r="AA79" i="34"/>
  <c r="I77" i="23" s="1"/>
  <c r="H77" i="23" s="1"/>
  <c r="C156" i="37" s="1"/>
  <c r="M156" i="37" s="1"/>
  <c r="D117" i="37"/>
  <c r="N117" i="37" s="1"/>
  <c r="AA116" i="34"/>
  <c r="I113" i="23" s="1"/>
  <c r="H113" i="23" s="1"/>
  <c r="AA169" i="34"/>
  <c r="I166" i="23" s="1"/>
  <c r="H166" i="23" s="1"/>
  <c r="C202" i="37" s="1"/>
  <c r="M202" i="37" s="1"/>
  <c r="AA108" i="34"/>
  <c r="I106" i="23" s="1"/>
  <c r="H106" i="23" s="1"/>
  <c r="AA25" i="34"/>
  <c r="I24" i="23" s="1"/>
  <c r="H24" i="23" s="1"/>
  <c r="AA35" i="34"/>
  <c r="I34" i="23" s="1"/>
  <c r="D130" i="37" s="1"/>
  <c r="N130" i="37" s="1"/>
  <c r="AA155" i="34"/>
  <c r="I152" i="23" s="1"/>
  <c r="H152" i="23" s="1"/>
  <c r="AA158" i="34"/>
  <c r="I155" i="23" s="1"/>
  <c r="H155" i="23" s="1"/>
  <c r="AA172" i="34"/>
  <c r="I169" i="23" s="1"/>
  <c r="H169" i="23" s="1"/>
  <c r="C205" i="37" s="1"/>
  <c r="M205" i="37" s="1"/>
  <c r="AA46" i="34"/>
  <c r="I45" i="23" s="1"/>
  <c r="H45" i="23" s="1"/>
  <c r="C135" i="37" s="1"/>
  <c r="M135" i="37" s="1"/>
  <c r="AA85" i="34"/>
  <c r="I83" i="23" s="1"/>
  <c r="H83" i="23" s="1"/>
  <c r="C158" i="37" s="1"/>
  <c r="M158" i="37" s="1"/>
  <c r="AA91" i="34"/>
  <c r="I89" i="23" s="1"/>
  <c r="H89" i="23" s="1"/>
  <c r="AA80" i="34"/>
  <c r="I78" i="23" s="1"/>
  <c r="H78" i="23" s="1"/>
  <c r="AA33" i="34"/>
  <c r="I32" i="23" s="1"/>
  <c r="H32" i="23" s="1"/>
  <c r="AA75" i="34"/>
  <c r="I73" i="23" s="1"/>
  <c r="H73" i="23" s="1"/>
  <c r="D116" i="37"/>
  <c r="N116" i="37" s="1"/>
  <c r="AA19" i="34"/>
  <c r="AA123" i="34"/>
  <c r="I120" i="23" s="1"/>
  <c r="D175" i="37" s="1"/>
  <c r="N175" i="37" s="1"/>
  <c r="AA70" i="34"/>
  <c r="AA156" i="34"/>
  <c r="I153" i="23" s="1"/>
  <c r="H153" i="23" s="1"/>
  <c r="AA119" i="34"/>
  <c r="I116" i="23" s="1"/>
  <c r="H116" i="23" s="1"/>
  <c r="AA98" i="34"/>
  <c r="I96" i="23" s="1"/>
  <c r="H96" i="23" s="1"/>
  <c r="AA74" i="34"/>
  <c r="I72" i="23" s="1"/>
  <c r="H72" i="23" s="1"/>
  <c r="C154" i="37" s="1"/>
  <c r="M154" i="37" s="1"/>
  <c r="AA72" i="34"/>
  <c r="I70" i="23" s="1"/>
  <c r="H70" i="23" s="1"/>
  <c r="C153" i="37" s="1"/>
  <c r="M153" i="37" s="1"/>
  <c r="AA11" i="34"/>
  <c r="I11" i="23" s="1"/>
  <c r="H11" i="23" s="1"/>
  <c r="AA101" i="34"/>
  <c r="I99" i="23" s="1"/>
  <c r="H99" i="23" s="1"/>
  <c r="AA161" i="34"/>
  <c r="I158" i="23" s="1"/>
  <c r="H158" i="23" s="1"/>
  <c r="AA78" i="34"/>
  <c r="I76" i="23" s="1"/>
  <c r="H76" i="23" s="1"/>
  <c r="AA52" i="34"/>
  <c r="I51" i="23" s="1"/>
  <c r="D138" i="37" s="1"/>
  <c r="N138" i="37" s="1"/>
  <c r="AA59" i="34"/>
  <c r="I58" i="23" s="1"/>
  <c r="D144" i="37" s="1"/>
  <c r="N144" i="37" s="1"/>
  <c r="AA148" i="34"/>
  <c r="I145" i="23" s="1"/>
  <c r="H145" i="23" s="1"/>
  <c r="AA140" i="34"/>
  <c r="I137" i="23" s="1"/>
  <c r="H137" i="23" s="1"/>
  <c r="AA21" i="34"/>
  <c r="I20" i="23" s="1"/>
  <c r="D126" i="37" s="1"/>
  <c r="N126" i="37" s="1"/>
  <c r="AA55" i="34"/>
  <c r="I54" i="23" s="1"/>
  <c r="D140" i="37" s="1"/>
  <c r="N140" i="37" s="1"/>
  <c r="AA170" i="34"/>
  <c r="I167" i="23" s="1"/>
  <c r="D203" i="37" s="1"/>
  <c r="N203" i="37" s="1"/>
  <c r="AA41" i="34"/>
  <c r="I40" i="23" s="1"/>
  <c r="H40" i="23" s="1"/>
  <c r="AA173" i="34"/>
  <c r="I170" i="23" s="1"/>
  <c r="H170" i="23" s="1"/>
  <c r="C206" i="37" s="1"/>
  <c r="M206" i="37" s="1"/>
  <c r="AA145" i="34"/>
  <c r="I142" i="23" s="1"/>
  <c r="H142" i="23" s="1"/>
  <c r="H7" i="23"/>
  <c r="C120" i="37" s="1"/>
  <c r="M120" i="37" s="1"/>
  <c r="AA48" i="34"/>
  <c r="I47" i="23" s="1"/>
  <c r="H47" i="23" s="1"/>
  <c r="AA28" i="34"/>
  <c r="I27" i="23" s="1"/>
  <c r="H27" i="23" s="1"/>
  <c r="AA111" i="34"/>
  <c r="I109" i="23" s="1"/>
  <c r="H109" i="23" s="1"/>
  <c r="AA68" i="34"/>
  <c r="I67" i="23" s="1"/>
  <c r="D151" i="37" s="1"/>
  <c r="N151" i="37" s="1"/>
  <c r="AA31" i="34"/>
  <c r="I30" i="23" s="1"/>
  <c r="H30" i="23" s="1"/>
  <c r="AA26" i="34"/>
  <c r="I25" i="23" s="1"/>
  <c r="H25" i="23" s="1"/>
  <c r="AA12" i="34"/>
  <c r="I12" i="23" s="1"/>
  <c r="H12" i="23" s="1"/>
  <c r="D101" i="37"/>
  <c r="N101" i="37" s="1"/>
  <c r="D22" i="47"/>
  <c r="C22" i="47"/>
  <c r="L21" i="47"/>
  <c r="AA24" i="34"/>
  <c r="I23" i="23" s="1"/>
  <c r="H23" i="23" s="1"/>
  <c r="AA34" i="34"/>
  <c r="I33" i="23" s="1"/>
  <c r="AA162" i="34"/>
  <c r="I159" i="23" s="1"/>
  <c r="H159" i="23" s="1"/>
  <c r="AA104" i="34"/>
  <c r="I102" i="23" s="1"/>
  <c r="H102" i="23" s="1"/>
  <c r="AA84" i="34"/>
  <c r="I82" i="23" s="1"/>
  <c r="H82" i="23" s="1"/>
  <c r="AA157" i="34"/>
  <c r="I154" i="23" s="1"/>
  <c r="H154" i="23" s="1"/>
  <c r="AA88" i="34"/>
  <c r="I86" i="23" s="1"/>
  <c r="H86" i="23" s="1"/>
  <c r="AA13" i="34"/>
  <c r="I13" i="23" s="1"/>
  <c r="AA149" i="34"/>
  <c r="I146" i="23" s="1"/>
  <c r="H146" i="23" s="1"/>
  <c r="AA23" i="34"/>
  <c r="I22" i="23" s="1"/>
  <c r="H22" i="23" s="1"/>
  <c r="AA106" i="34"/>
  <c r="I104" i="23" s="1"/>
  <c r="H104" i="23" s="1"/>
  <c r="AA42" i="34"/>
  <c r="I41" i="23" s="1"/>
  <c r="H41" i="23" s="1"/>
  <c r="AA83" i="34"/>
  <c r="I81" i="23" s="1"/>
  <c r="H81" i="23" s="1"/>
  <c r="AA38" i="34"/>
  <c r="I37" i="23" s="1"/>
  <c r="H37" i="23" s="1"/>
  <c r="AA82" i="34"/>
  <c r="I80" i="23" s="1"/>
  <c r="H80" i="23" s="1"/>
  <c r="AA126" i="34"/>
  <c r="I123" i="23" s="1"/>
  <c r="H123" i="23" s="1"/>
  <c r="AA112" i="34"/>
  <c r="AA174" i="34"/>
  <c r="I171" i="23" s="1"/>
  <c r="AA105" i="34"/>
  <c r="I103" i="23" s="1"/>
  <c r="AA56" i="34"/>
  <c r="I55" i="23" s="1"/>
  <c r="H55" i="23" s="1"/>
  <c r="AA60" i="34"/>
  <c r="I59" i="23" s="1"/>
  <c r="H59" i="23" s="1"/>
  <c r="AA18" i="34"/>
  <c r="I18" i="23" s="1"/>
  <c r="H18" i="23" s="1"/>
  <c r="AA122" i="34"/>
  <c r="I119" i="23" s="1"/>
  <c r="H119" i="23" s="1"/>
  <c r="AA178" i="34"/>
  <c r="I175" i="23" s="1"/>
  <c r="AA69" i="34"/>
  <c r="I68" i="23" s="1"/>
  <c r="H68" i="23" s="1"/>
  <c r="AA99" i="34"/>
  <c r="I97" i="23" s="1"/>
  <c r="H97" i="23" s="1"/>
  <c r="AA32" i="34"/>
  <c r="I31" i="23" s="1"/>
  <c r="H31" i="23" s="1"/>
  <c r="AA154" i="34"/>
  <c r="I151" i="23" s="1"/>
  <c r="H151" i="23" s="1"/>
  <c r="AA114" i="34"/>
  <c r="I111" i="23" s="1"/>
  <c r="H111" i="23" s="1"/>
  <c r="AA180" i="34"/>
  <c r="I177" i="23" s="1"/>
  <c r="AA51" i="34"/>
  <c r="I50" i="23" s="1"/>
  <c r="H50" i="23" s="1"/>
  <c r="AA17" i="34"/>
  <c r="I17" i="23" s="1"/>
  <c r="H17" i="23" s="1"/>
  <c r="AA179" i="34"/>
  <c r="I176" i="23" s="1"/>
  <c r="AA135" i="34"/>
  <c r="I132" i="23" s="1"/>
  <c r="H132" i="23" s="1"/>
  <c r="AA95" i="34"/>
  <c r="I93" i="23" s="1"/>
  <c r="H93" i="23" s="1"/>
  <c r="AA39" i="34"/>
  <c r="I38" i="23" s="1"/>
  <c r="H38" i="23" s="1"/>
  <c r="AA133" i="34"/>
  <c r="I130" i="23" s="1"/>
  <c r="H130" i="23" s="1"/>
  <c r="AA89" i="34"/>
  <c r="I87" i="23" s="1"/>
  <c r="H87" i="23" s="1"/>
  <c r="AA77" i="34"/>
  <c r="I75" i="23" s="1"/>
  <c r="H75" i="23" s="1"/>
  <c r="H172" i="23" l="1"/>
  <c r="C208" i="37" s="1"/>
  <c r="M208" i="37" s="1"/>
  <c r="C117" i="37"/>
  <c r="M117" i="37" s="1"/>
  <c r="D205" i="37"/>
  <c r="N205" i="37" s="1"/>
  <c r="C116" i="37"/>
  <c r="M116" i="37" s="1"/>
  <c r="D153" i="37"/>
  <c r="N153" i="37" s="1"/>
  <c r="H34" i="23"/>
  <c r="C130" i="37" s="1"/>
  <c r="M130" i="37" s="1"/>
  <c r="H54" i="23"/>
  <c r="C140" i="37" s="1"/>
  <c r="M140" i="37" s="1"/>
  <c r="D202" i="37"/>
  <c r="N202" i="37" s="1"/>
  <c r="D156" i="37"/>
  <c r="N156" i="37" s="1"/>
  <c r="D135" i="37"/>
  <c r="N135" i="37" s="1"/>
  <c r="D158" i="37"/>
  <c r="N158" i="37" s="1"/>
  <c r="H120" i="23"/>
  <c r="C175" i="37" s="1"/>
  <c r="M175" i="37" s="1"/>
  <c r="H167" i="23"/>
  <c r="C203" i="37" s="1"/>
  <c r="M203" i="37" s="1"/>
  <c r="C101" i="37"/>
  <c r="M101" i="37" s="1"/>
  <c r="D154" i="37"/>
  <c r="N154" i="37" s="1"/>
  <c r="H58" i="23"/>
  <c r="C144" i="37" s="1"/>
  <c r="M144" i="37" s="1"/>
  <c r="H20" i="23"/>
  <c r="C126" i="37" s="1"/>
  <c r="M126" i="37" s="1"/>
  <c r="D206" i="37"/>
  <c r="N206" i="37" s="1"/>
  <c r="H51" i="23"/>
  <c r="C138" i="37" s="1"/>
  <c r="M138" i="37" s="1"/>
  <c r="H67" i="23"/>
  <c r="C151" i="37" s="1"/>
  <c r="M151" i="37" s="1"/>
  <c r="H177" i="23"/>
  <c r="C214" i="37" s="1"/>
  <c r="M214" i="37" s="1"/>
  <c r="D214" i="37"/>
  <c r="N214" i="37" s="1"/>
  <c r="D109" i="37"/>
  <c r="N109" i="37" s="1"/>
  <c r="C109" i="37"/>
  <c r="M109" i="37" s="1"/>
  <c r="D207" i="37"/>
  <c r="N207" i="37" s="1"/>
  <c r="H171" i="23"/>
  <c r="C207" i="37" s="1"/>
  <c r="M207" i="37" s="1"/>
  <c r="C104" i="37"/>
  <c r="M104" i="37" s="1"/>
  <c r="D104" i="37"/>
  <c r="N104" i="37" s="1"/>
  <c r="H176" i="23"/>
  <c r="C212" i="37" s="1"/>
  <c r="M212" i="37" s="1"/>
  <c r="D212" i="37"/>
  <c r="N212" i="37" s="1"/>
  <c r="D122" i="37"/>
  <c r="N122" i="37" s="1"/>
  <c r="H13" i="23"/>
  <c r="C122" i="37" s="1"/>
  <c r="M122" i="37" s="1"/>
  <c r="D211" i="37"/>
  <c r="N211" i="37" s="1"/>
  <c r="H175" i="23"/>
  <c r="C211" i="37" s="1"/>
  <c r="M211" i="37" s="1"/>
  <c r="C110" i="37"/>
  <c r="M110" i="37" s="1"/>
  <c r="D110" i="37"/>
  <c r="N110" i="37" s="1"/>
  <c r="H103" i="23"/>
  <c r="C167" i="37" s="1"/>
  <c r="M167" i="37" s="1"/>
  <c r="D167" i="37"/>
  <c r="N167" i="37" s="1"/>
  <c r="D129" i="37"/>
  <c r="N129" i="37" s="1"/>
  <c r="H33" i="23"/>
  <c r="C129" i="37" s="1"/>
  <c r="M129" i="37" s="1"/>
  <c r="D23" i="47"/>
  <c r="C23" i="47"/>
  <c r="L22" i="47"/>
  <c r="L23" i="47" l="1"/>
  <c r="C24" i="47"/>
  <c r="D24" i="47"/>
  <c r="D25" i="47" l="1"/>
  <c r="C25" i="47"/>
  <c r="P208" i="34" l="1"/>
  <c r="P206" i="34"/>
  <c r="P204" i="34"/>
  <c r="P190" i="34"/>
  <c r="P182" i="34"/>
  <c r="P183" i="34"/>
  <c r="P197" i="34"/>
  <c r="P181" i="34"/>
  <c r="P201" i="34"/>
  <c r="P200" i="34"/>
  <c r="P191" i="34"/>
  <c r="P189" i="34"/>
  <c r="P194" i="34"/>
  <c r="P188" i="34"/>
  <c r="P196" i="34"/>
  <c r="P195" i="34"/>
  <c r="P199" i="34"/>
  <c r="P203" i="34"/>
  <c r="P186" i="34"/>
  <c r="P193" i="34"/>
  <c r="P198" i="34"/>
  <c r="P184" i="34"/>
  <c r="P187" i="34"/>
  <c r="P207" i="34"/>
  <c r="P205" i="34"/>
  <c r="P192" i="34"/>
  <c r="P185" i="34"/>
  <c r="P202" i="34"/>
  <c r="D26" i="47"/>
  <c r="C26" i="47"/>
  <c r="R208" i="34" l="1"/>
  <c r="Q208" i="34"/>
  <c r="Q182" i="34"/>
  <c r="R182" i="34"/>
  <c r="R190" i="34"/>
  <c r="Q190" i="34"/>
  <c r="R194" i="34"/>
  <c r="Q194" i="34"/>
  <c r="R199" i="34"/>
  <c r="Q199" i="34"/>
  <c r="Q205" i="34"/>
  <c r="R205" i="34"/>
  <c r="Q201" i="34"/>
  <c r="R201" i="34"/>
  <c r="R198" i="34"/>
  <c r="Q198" i="34"/>
  <c r="Q196" i="34"/>
  <c r="R196" i="34"/>
  <c r="R191" i="34"/>
  <c r="Q191" i="34"/>
  <c r="R184" i="34"/>
  <c r="Q184" i="34"/>
  <c r="Q202" i="34"/>
  <c r="R202" i="34"/>
  <c r="Q185" i="34"/>
  <c r="R185" i="34"/>
  <c r="Q193" i="34"/>
  <c r="R193" i="34"/>
  <c r="Q181" i="34"/>
  <c r="R181" i="34"/>
  <c r="Q204" i="34"/>
  <c r="R204" i="34"/>
  <c r="R192" i="34"/>
  <c r="Q192" i="34"/>
  <c r="C27" i="47"/>
  <c r="D27" i="47"/>
  <c r="Q189" i="34"/>
  <c r="R189" i="34"/>
  <c r="Q195" i="34"/>
  <c r="R195" i="34"/>
  <c r="R197" i="34"/>
  <c r="Q197" i="34"/>
  <c r="R203" i="34"/>
  <c r="Q203" i="34"/>
  <c r="R183" i="34"/>
  <c r="Q183" i="34"/>
  <c r="R187" i="34"/>
  <c r="Q187" i="34"/>
  <c r="R186" i="34"/>
  <c r="Q186" i="34"/>
  <c r="R200" i="34"/>
  <c r="Q200" i="34"/>
  <c r="R207" i="34"/>
  <c r="Q207" i="34"/>
  <c r="Q188" i="34"/>
  <c r="R188" i="34"/>
  <c r="Q206" i="34"/>
  <c r="R206" i="34"/>
  <c r="X208" i="34" l="1"/>
  <c r="AB208" i="34"/>
  <c r="J205" i="23" s="1"/>
  <c r="AB185" i="34"/>
  <c r="J182" i="23" s="1"/>
  <c r="X185" i="34"/>
  <c r="AB198" i="34"/>
  <c r="J195" i="23" s="1"/>
  <c r="X198" i="34"/>
  <c r="AB196" i="34"/>
  <c r="J193" i="23" s="1"/>
  <c r="X196" i="34"/>
  <c r="X197" i="34"/>
  <c r="AB197" i="34"/>
  <c r="J194" i="23" s="1"/>
  <c r="AB204" i="34"/>
  <c r="J201" i="23" s="1"/>
  <c r="X204" i="34"/>
  <c r="AB189" i="34"/>
  <c r="J186" i="23" s="1"/>
  <c r="X189" i="34"/>
  <c r="X206" i="34"/>
  <c r="AB206" i="34"/>
  <c r="J203" i="23" s="1"/>
  <c r="X192" i="34"/>
  <c r="AB192" i="34"/>
  <c r="J189" i="23" s="1"/>
  <c r="X199" i="34"/>
  <c r="AB199" i="34"/>
  <c r="J196" i="23" s="1"/>
  <c r="X195" i="34"/>
  <c r="AB195" i="34"/>
  <c r="J192" i="23" s="1"/>
  <c r="AB202" i="34"/>
  <c r="J199" i="23" s="1"/>
  <c r="X202" i="34"/>
  <c r="X187" i="34"/>
  <c r="AB187" i="34"/>
  <c r="J184" i="23" s="1"/>
  <c r="X181" i="34"/>
  <c r="AB181" i="34"/>
  <c r="J178" i="23" s="1"/>
  <c r="E217" i="37" s="1"/>
  <c r="O217" i="37" s="1"/>
  <c r="X207" i="34"/>
  <c r="AB207" i="34"/>
  <c r="J204" i="23" s="1"/>
  <c r="X205" i="34"/>
  <c r="AB205" i="34"/>
  <c r="J202" i="23" s="1"/>
  <c r="AB182" i="34"/>
  <c r="J179" i="23" s="1"/>
  <c r="E220" i="37" s="1"/>
  <c r="O220" i="37" s="1"/>
  <c r="X182" i="34"/>
  <c r="AB186" i="34"/>
  <c r="J183" i="23" s="1"/>
  <c r="X186" i="34"/>
  <c r="X188" i="34"/>
  <c r="AB188" i="34"/>
  <c r="J185" i="23" s="1"/>
  <c r="X194" i="34"/>
  <c r="AB194" i="34"/>
  <c r="J191" i="23" s="1"/>
  <c r="AB201" i="34"/>
  <c r="J198" i="23" s="1"/>
  <c r="X201" i="34"/>
  <c r="X183" i="34"/>
  <c r="AB183" i="34"/>
  <c r="J180" i="23" s="1"/>
  <c r="E222" i="37" s="1"/>
  <c r="O222" i="37" s="1"/>
  <c r="AB184" i="34"/>
  <c r="J181" i="23" s="1"/>
  <c r="E225" i="37" s="1"/>
  <c r="X184" i="34"/>
  <c r="X190" i="34"/>
  <c r="AB190" i="34"/>
  <c r="J187" i="23" s="1"/>
  <c r="D28" i="47"/>
  <c r="C28" i="47"/>
  <c r="X193" i="34"/>
  <c r="AB193" i="34"/>
  <c r="J190" i="23" s="1"/>
  <c r="AB200" i="34"/>
  <c r="J197" i="23" s="1"/>
  <c r="X200" i="34"/>
  <c r="AB203" i="34"/>
  <c r="J200" i="23" s="1"/>
  <c r="X203" i="34"/>
  <c r="AB191" i="34"/>
  <c r="J188" i="23" s="1"/>
  <c r="X191" i="34"/>
  <c r="Z208" i="34" l="1"/>
  <c r="Y208" i="34"/>
  <c r="Y182" i="34"/>
  <c r="Z182" i="34"/>
  <c r="D29" i="47"/>
  <c r="C29" i="47"/>
  <c r="Z187" i="34"/>
  <c r="Y187" i="34"/>
  <c r="Y192" i="34"/>
  <c r="Z192" i="34"/>
  <c r="Z197" i="34"/>
  <c r="Y197" i="34"/>
  <c r="Z191" i="34"/>
  <c r="Y191" i="34"/>
  <c r="Y202" i="34"/>
  <c r="Z202" i="34"/>
  <c r="Y196" i="34"/>
  <c r="Z196" i="34"/>
  <c r="Y203" i="34"/>
  <c r="Z203" i="34"/>
  <c r="Y190" i="34"/>
  <c r="Z190" i="34"/>
  <c r="Z194" i="34"/>
  <c r="Y194" i="34"/>
  <c r="Y205" i="34"/>
  <c r="Z205" i="34"/>
  <c r="Y206" i="34"/>
  <c r="Z206" i="34"/>
  <c r="Z201" i="34"/>
  <c r="Y201" i="34"/>
  <c r="Y198" i="34"/>
  <c r="Z198" i="34"/>
  <c r="Z188" i="34"/>
  <c r="Y188" i="34"/>
  <c r="Y195" i="34"/>
  <c r="Z195" i="34"/>
  <c r="Z186" i="34"/>
  <c r="Y186" i="34"/>
  <c r="Z204" i="34"/>
  <c r="Y204" i="34"/>
  <c r="Y185" i="34"/>
  <c r="Z185" i="34"/>
  <c r="Z200" i="34"/>
  <c r="Y200" i="34"/>
  <c r="Z184" i="34"/>
  <c r="Y184" i="34"/>
  <c r="Y189" i="34"/>
  <c r="Z189" i="34"/>
  <c r="Y207" i="34"/>
  <c r="Z207" i="34"/>
  <c r="Y193" i="34"/>
  <c r="Z193" i="34"/>
  <c r="Z183" i="34"/>
  <c r="Y183" i="34"/>
  <c r="Z181" i="34"/>
  <c r="Y181" i="34"/>
  <c r="Y199" i="34"/>
  <c r="Z199" i="34"/>
  <c r="AA208" i="34" l="1"/>
  <c r="I205" i="23" s="1"/>
  <c r="H205" i="23" s="1"/>
  <c r="AA199" i="34"/>
  <c r="I196" i="23" s="1"/>
  <c r="H196" i="23" s="1"/>
  <c r="AA193" i="34"/>
  <c r="I190" i="23" s="1"/>
  <c r="H190" i="23" s="1"/>
  <c r="AA195" i="34"/>
  <c r="I192" i="23" s="1"/>
  <c r="H192" i="23" s="1"/>
  <c r="AA206" i="34"/>
  <c r="I203" i="23" s="1"/>
  <c r="H203" i="23" s="1"/>
  <c r="AA203" i="34"/>
  <c r="I200" i="23" s="1"/>
  <c r="H200" i="23" s="1"/>
  <c r="AA182" i="34"/>
  <c r="I179" i="23" s="1"/>
  <c r="D220" i="37" s="1"/>
  <c r="N220" i="37" s="1"/>
  <c r="AA198" i="34"/>
  <c r="I195" i="23" s="1"/>
  <c r="H195" i="23" s="1"/>
  <c r="AA202" i="34"/>
  <c r="I199" i="23" s="1"/>
  <c r="H199" i="23" s="1"/>
  <c r="AA207" i="34"/>
  <c r="I204" i="23" s="1"/>
  <c r="H204" i="23" s="1"/>
  <c r="AA185" i="34"/>
  <c r="I182" i="23" s="1"/>
  <c r="H182" i="23" s="1"/>
  <c r="AA186" i="34"/>
  <c r="I183" i="23" s="1"/>
  <c r="H183" i="23" s="1"/>
  <c r="AA190" i="34"/>
  <c r="I187" i="23" s="1"/>
  <c r="H187" i="23" s="1"/>
  <c r="AA205" i="34"/>
  <c r="I202" i="23" s="1"/>
  <c r="H202" i="23" s="1"/>
  <c r="AA196" i="34"/>
  <c r="I193" i="23" s="1"/>
  <c r="H193" i="23" s="1"/>
  <c r="AA192" i="34"/>
  <c r="I189" i="23" s="1"/>
  <c r="H189" i="23" s="1"/>
  <c r="AA188" i="34"/>
  <c r="I185" i="23" s="1"/>
  <c r="H185" i="23" s="1"/>
  <c r="AA181" i="34"/>
  <c r="I178" i="23" s="1"/>
  <c r="AA189" i="34"/>
  <c r="I186" i="23" s="1"/>
  <c r="H186" i="23" s="1"/>
  <c r="AA204" i="34"/>
  <c r="I201" i="23" s="1"/>
  <c r="H201" i="23" s="1"/>
  <c r="AA194" i="34"/>
  <c r="I191" i="23" s="1"/>
  <c r="H191" i="23" s="1"/>
  <c r="AA187" i="34"/>
  <c r="I184" i="23" s="1"/>
  <c r="H184" i="23" s="1"/>
  <c r="P211" i="34"/>
  <c r="P212" i="34"/>
  <c r="P213" i="34"/>
  <c r="P209" i="34"/>
  <c r="P214" i="34"/>
  <c r="P210" i="34"/>
  <c r="AA184" i="34"/>
  <c r="I181" i="23" s="1"/>
  <c r="AA183" i="34"/>
  <c r="I180" i="23" s="1"/>
  <c r="AA201" i="34"/>
  <c r="I198" i="23" s="1"/>
  <c r="H198" i="23" s="1"/>
  <c r="AA191" i="34"/>
  <c r="I188" i="23" s="1"/>
  <c r="H188" i="23" s="1"/>
  <c r="D30" i="47"/>
  <c r="C30" i="47"/>
  <c r="AA200" i="34"/>
  <c r="I197" i="23" s="1"/>
  <c r="H197" i="23" s="1"/>
  <c r="AA197" i="34"/>
  <c r="I194" i="23" s="1"/>
  <c r="H194" i="23" s="1"/>
  <c r="H179" i="23" l="1"/>
  <c r="C220" i="37" s="1"/>
  <c r="M220" i="37" s="1"/>
  <c r="R213" i="34"/>
  <c r="Q213" i="34"/>
  <c r="H180" i="23"/>
  <c r="C222" i="37" s="1"/>
  <c r="M222" i="37" s="1"/>
  <c r="D222" i="37"/>
  <c r="N222" i="37" s="1"/>
  <c r="Q209" i="34"/>
  <c r="R209" i="34"/>
  <c r="H181" i="23"/>
  <c r="C225" i="37" s="1"/>
  <c r="D225" i="37"/>
  <c r="D217" i="37"/>
  <c r="N217" i="37" s="1"/>
  <c r="H178" i="23"/>
  <c r="C217" i="37" s="1"/>
  <c r="M217" i="37" s="1"/>
  <c r="R210" i="34"/>
  <c r="Q210" i="34"/>
  <c r="C31" i="47"/>
  <c r="D31" i="47"/>
  <c r="Q212" i="34"/>
  <c r="R212" i="34"/>
  <c r="Q214" i="34"/>
  <c r="R214" i="34"/>
  <c r="Q211" i="34"/>
  <c r="R211" i="34"/>
  <c r="AB209" i="34" l="1"/>
  <c r="J206" i="23" s="1"/>
  <c r="E227" i="37" s="1"/>
  <c r="O227" i="37" s="1"/>
  <c r="X209" i="34"/>
  <c r="C32" i="47"/>
  <c r="D32" i="47"/>
  <c r="AB210" i="34"/>
  <c r="J207" i="23" s="1"/>
  <c r="E229" i="37" s="1"/>
  <c r="O229" i="37" s="1"/>
  <c r="X210" i="34"/>
  <c r="X214" i="34"/>
  <c r="AB214" i="34"/>
  <c r="J211" i="23" s="1"/>
  <c r="X212" i="34"/>
  <c r="AB212" i="34"/>
  <c r="J209" i="23" s="1"/>
  <c r="P218" i="34"/>
  <c r="P220" i="34"/>
  <c r="P221" i="34"/>
  <c r="P226" i="34"/>
  <c r="P215" i="34"/>
  <c r="P225" i="34"/>
  <c r="P222" i="34"/>
  <c r="P223" i="34"/>
  <c r="P219" i="34"/>
  <c r="P216" i="34"/>
  <c r="P224" i="34"/>
  <c r="P217" i="34"/>
  <c r="AB211" i="34"/>
  <c r="J208" i="23" s="1"/>
  <c r="E232" i="37" s="1"/>
  <c r="X211" i="34"/>
  <c r="X213" i="34"/>
  <c r="AB213" i="34"/>
  <c r="J210" i="23" s="1"/>
  <c r="R222" i="34" l="1"/>
  <c r="Q222" i="34"/>
  <c r="Z214" i="34"/>
  <c r="Y214" i="34"/>
  <c r="R219" i="34"/>
  <c r="Q219" i="34"/>
  <c r="Z210" i="34"/>
  <c r="Y210" i="34"/>
  <c r="Q220" i="34"/>
  <c r="R220" i="34"/>
  <c r="R217" i="34"/>
  <c r="Q217" i="34"/>
  <c r="R224" i="34"/>
  <c r="Q224" i="34"/>
  <c r="Q215" i="34"/>
  <c r="R215" i="34"/>
  <c r="D33" i="47"/>
  <c r="P237" i="34" s="1"/>
  <c r="C33" i="47"/>
  <c r="P236" i="34" s="1"/>
  <c r="R223" i="34"/>
  <c r="Q223" i="34"/>
  <c r="R225" i="34"/>
  <c r="Q225" i="34"/>
  <c r="R218" i="34"/>
  <c r="Q218" i="34"/>
  <c r="Y211" i="34"/>
  <c r="Z211" i="34"/>
  <c r="R221" i="34"/>
  <c r="Q221" i="34"/>
  <c r="Q216" i="34"/>
  <c r="R216" i="34"/>
  <c r="Y213" i="34"/>
  <c r="Z213" i="34"/>
  <c r="Q226" i="34"/>
  <c r="R226" i="34"/>
  <c r="Y209" i="34"/>
  <c r="Z209" i="34"/>
  <c r="Y212" i="34"/>
  <c r="Z212" i="34"/>
  <c r="R236" i="34" l="1"/>
  <c r="Q236" i="34"/>
  <c r="Q237" i="34"/>
  <c r="R237" i="34"/>
  <c r="AA213" i="34"/>
  <c r="I210" i="23" s="1"/>
  <c r="H210" i="23" s="1"/>
  <c r="AA209" i="34"/>
  <c r="I206" i="23" s="1"/>
  <c r="H206" i="23" s="1"/>
  <c r="C227" i="37" s="1"/>
  <c r="M227" i="37" s="1"/>
  <c r="AA212" i="34"/>
  <c r="I209" i="23" s="1"/>
  <c r="H209" i="23" s="1"/>
  <c r="X216" i="34"/>
  <c r="AB216" i="34"/>
  <c r="J213" i="23" s="1"/>
  <c r="X219" i="34"/>
  <c r="AB219" i="34"/>
  <c r="J216" i="23" s="1"/>
  <c r="X218" i="34"/>
  <c r="AB218" i="34"/>
  <c r="J215" i="23" s="1"/>
  <c r="X215" i="34"/>
  <c r="AB215" i="34"/>
  <c r="J212" i="23" s="1"/>
  <c r="AB225" i="34"/>
  <c r="J222" i="23" s="1"/>
  <c r="X225" i="34"/>
  <c r="AA214" i="34"/>
  <c r="I211" i="23" s="1"/>
  <c r="H211" i="23" s="1"/>
  <c r="AA210" i="34"/>
  <c r="I207" i="23" s="1"/>
  <c r="AB224" i="34"/>
  <c r="J221" i="23" s="1"/>
  <c r="X224" i="34"/>
  <c r="AB221" i="34"/>
  <c r="J218" i="23" s="1"/>
  <c r="X221" i="34"/>
  <c r="AB223" i="34"/>
  <c r="J220" i="23" s="1"/>
  <c r="X223" i="34"/>
  <c r="AB217" i="34"/>
  <c r="J214" i="23" s="1"/>
  <c r="X217" i="34"/>
  <c r="X226" i="34"/>
  <c r="AB226" i="34"/>
  <c r="J223" i="23" s="1"/>
  <c r="AA211" i="34"/>
  <c r="I208" i="23" s="1"/>
  <c r="P231" i="34"/>
  <c r="P232" i="34"/>
  <c r="P228" i="34"/>
  <c r="P227" i="34"/>
  <c r="P233" i="34"/>
  <c r="P229" i="34"/>
  <c r="P234" i="34"/>
  <c r="P230" i="34"/>
  <c r="X220" i="34"/>
  <c r="AB220" i="34"/>
  <c r="J217" i="23" s="1"/>
  <c r="P235" i="34"/>
  <c r="X222" i="34"/>
  <c r="AB222" i="34"/>
  <c r="J219" i="23" s="1"/>
  <c r="X237" i="34" l="1"/>
  <c r="AB237" i="34"/>
  <c r="J234" i="23" s="1"/>
  <c r="AB236" i="34"/>
  <c r="J233" i="23" s="1"/>
  <c r="X236" i="34"/>
  <c r="D227" i="37"/>
  <c r="N227" i="37" s="1"/>
  <c r="Y215" i="34"/>
  <c r="Z215" i="34"/>
  <c r="Q234" i="34"/>
  <c r="R234" i="34"/>
  <c r="Q231" i="34"/>
  <c r="R231" i="34"/>
  <c r="Q229" i="34"/>
  <c r="R229" i="34"/>
  <c r="Y218" i="34"/>
  <c r="Z218" i="34"/>
  <c r="Y221" i="34"/>
  <c r="Z221" i="34"/>
  <c r="Y222" i="34"/>
  <c r="Z222" i="34"/>
  <c r="Y226" i="34"/>
  <c r="Z226" i="34"/>
  <c r="Y217" i="34"/>
  <c r="Z217" i="34"/>
  <c r="H207" i="23"/>
  <c r="C229" i="37" s="1"/>
  <c r="M229" i="37" s="1"/>
  <c r="D229" i="37"/>
  <c r="N229" i="37" s="1"/>
  <c r="Y220" i="34"/>
  <c r="Z220" i="34"/>
  <c r="R233" i="34"/>
  <c r="Q233" i="34"/>
  <c r="Z219" i="34"/>
  <c r="Y219" i="34"/>
  <c r="R230" i="34"/>
  <c r="Q230" i="34"/>
  <c r="Q228" i="34"/>
  <c r="R228" i="34"/>
  <c r="Z223" i="34"/>
  <c r="Y223" i="34"/>
  <c r="Y225" i="34"/>
  <c r="Z225" i="34"/>
  <c r="D232" i="37"/>
  <c r="H208" i="23"/>
  <c r="C232" i="37" s="1"/>
  <c r="Y224" i="34"/>
  <c r="Z224" i="34"/>
  <c r="R235" i="34"/>
  <c r="Q235" i="34"/>
  <c r="Q227" i="34"/>
  <c r="R227" i="34"/>
  <c r="Q232" i="34"/>
  <c r="R232" i="34"/>
  <c r="Z216" i="34"/>
  <c r="Y216" i="34"/>
  <c r="Y236" i="34" l="1"/>
  <c r="Z236" i="34"/>
  <c r="Z237" i="34"/>
  <c r="Y237" i="34"/>
  <c r="AA225" i="34"/>
  <c r="I222" i="23" s="1"/>
  <c r="H222" i="23" s="1"/>
  <c r="AA217" i="34"/>
  <c r="I214" i="23" s="1"/>
  <c r="H214" i="23" s="1"/>
  <c r="AA218" i="34"/>
  <c r="I215" i="23" s="1"/>
  <c r="H215" i="23" s="1"/>
  <c r="AA215" i="34"/>
  <c r="I212" i="23" s="1"/>
  <c r="H212" i="23" s="1"/>
  <c r="AA224" i="34"/>
  <c r="I221" i="23" s="1"/>
  <c r="H221" i="23" s="1"/>
  <c r="AA220" i="34"/>
  <c r="I217" i="23" s="1"/>
  <c r="H217" i="23" s="1"/>
  <c r="AA222" i="34"/>
  <c r="I219" i="23" s="1"/>
  <c r="H219" i="23" s="1"/>
  <c r="AA226" i="34"/>
  <c r="I223" i="23" s="1"/>
  <c r="H223" i="23" s="1"/>
  <c r="X229" i="34"/>
  <c r="AB229" i="34"/>
  <c r="J226" i="23" s="1"/>
  <c r="AB231" i="34"/>
  <c r="J228" i="23" s="1"/>
  <c r="X231" i="34"/>
  <c r="X235" i="34"/>
  <c r="AB235" i="34"/>
  <c r="J232" i="23" s="1"/>
  <c r="AA216" i="34"/>
  <c r="I213" i="23" s="1"/>
  <c r="H213" i="23" s="1"/>
  <c r="X233" i="34"/>
  <c r="AB233" i="34"/>
  <c r="J230" i="23" s="1"/>
  <c r="AA221" i="34"/>
  <c r="I218" i="23" s="1"/>
  <c r="H218" i="23" s="1"/>
  <c r="X234" i="34"/>
  <c r="AB234" i="34"/>
  <c r="J231" i="23" s="1"/>
  <c r="AB227" i="34"/>
  <c r="J224" i="23" s="1"/>
  <c r="X227" i="34"/>
  <c r="AA223" i="34"/>
  <c r="I220" i="23" s="1"/>
  <c r="H220" i="23" s="1"/>
  <c r="X228" i="34"/>
  <c r="AB228" i="34"/>
  <c r="J225" i="23" s="1"/>
  <c r="X232" i="34"/>
  <c r="AB232" i="34"/>
  <c r="J229" i="23" s="1"/>
  <c r="AB230" i="34"/>
  <c r="J227" i="23" s="1"/>
  <c r="X230" i="34"/>
  <c r="AA219" i="34"/>
  <c r="I216" i="23" s="1"/>
  <c r="H216" i="23" s="1"/>
  <c r="AA236" i="34" l="1"/>
  <c r="I233" i="23" s="1"/>
  <c r="H233" i="23" s="1"/>
  <c r="AA237" i="34"/>
  <c r="I234" i="23" s="1"/>
  <c r="H234" i="23" s="1"/>
  <c r="Y230" i="34"/>
  <c r="Z230" i="34"/>
  <c r="Y235" i="34"/>
  <c r="Z235" i="34"/>
  <c r="Z229" i="34"/>
  <c r="Y229" i="34"/>
  <c r="Z227" i="34"/>
  <c r="Y227" i="34"/>
  <c r="Z231" i="34"/>
  <c r="Y231" i="34"/>
  <c r="Z234" i="34"/>
  <c r="Y234" i="34"/>
  <c r="Z232" i="34"/>
  <c r="Y232" i="34"/>
  <c r="Y228" i="34"/>
  <c r="Z228" i="34"/>
  <c r="Z233" i="34"/>
  <c r="Y233" i="34"/>
  <c r="AA235" i="34" l="1"/>
  <c r="I232" i="23" s="1"/>
  <c r="H232" i="23" s="1"/>
  <c r="AA230" i="34"/>
  <c r="I227" i="23" s="1"/>
  <c r="H227" i="23" s="1"/>
  <c r="AA228" i="34"/>
  <c r="I225" i="23" s="1"/>
  <c r="H225" i="23" s="1"/>
  <c r="AA229" i="34"/>
  <c r="I226" i="23" s="1"/>
  <c r="H226" i="23" s="1"/>
  <c r="AA227" i="34"/>
  <c r="I224" i="23" s="1"/>
  <c r="H224" i="23" s="1"/>
  <c r="AA232" i="34"/>
  <c r="I229" i="23" s="1"/>
  <c r="H229" i="23" s="1"/>
  <c r="AA234" i="34"/>
  <c r="I231" i="23" s="1"/>
  <c r="H231" i="23" s="1"/>
  <c r="AA233" i="34"/>
  <c r="I230" i="23" s="1"/>
  <c r="H230" i="23" s="1"/>
  <c r="AA231" i="34"/>
  <c r="I228" i="23" s="1"/>
  <c r="H228" i="23" s="1"/>
</calcChain>
</file>

<file path=xl/sharedStrings.xml><?xml version="1.0" encoding="utf-8"?>
<sst xmlns="http://schemas.openxmlformats.org/spreadsheetml/2006/main" count="5912" uniqueCount="771">
  <si>
    <t>Issue Date</t>
  </si>
  <si>
    <t>Maturity Date</t>
  </si>
  <si>
    <t>Issue Coupon %</t>
  </si>
  <si>
    <t>LIBOR Bechmark</t>
  </si>
  <si>
    <t>Maturity Bucket</t>
  </si>
  <si>
    <t>FedFunds Benchmark</t>
  </si>
  <si>
    <t>UST Benchmark</t>
  </si>
  <si>
    <t>Security ID</t>
  </si>
  <si>
    <t>BGRS50017</t>
  </si>
  <si>
    <t>FL</t>
  </si>
  <si>
    <t>APR</t>
  </si>
  <si>
    <t>BGRS51017</t>
  </si>
  <si>
    <t>BGRS52017</t>
  </si>
  <si>
    <t>BGRS54018</t>
  </si>
  <si>
    <t>BGRS54017</t>
  </si>
  <si>
    <t>BGRS55018</t>
  </si>
  <si>
    <t>BGRS56018</t>
  </si>
  <si>
    <t>BGRS58019</t>
  </si>
  <si>
    <t>BGRS58018</t>
  </si>
  <si>
    <t>BGRS59019</t>
  </si>
  <si>
    <t>BGRS59018</t>
  </si>
  <si>
    <t>BGRS60020</t>
  </si>
  <si>
    <t>BGRS60019</t>
  </si>
  <si>
    <t>BGRS60018</t>
  </si>
  <si>
    <t>BGRS61020</t>
  </si>
  <si>
    <t>BGRS61019</t>
  </si>
  <si>
    <t>BGRS62021</t>
  </si>
  <si>
    <t>BGRS62020</t>
  </si>
  <si>
    <t>BGRS62019</t>
  </si>
  <si>
    <t>BGRS63021</t>
  </si>
  <si>
    <t>BGRS63020</t>
  </si>
  <si>
    <t>BGRS63019</t>
  </si>
  <si>
    <t>BGRS63018</t>
  </si>
  <si>
    <t>BGRS64021</t>
  </si>
  <si>
    <t>BGRS64020</t>
  </si>
  <si>
    <t>BGRS65022</t>
  </si>
  <si>
    <t>BGRS65021</t>
  </si>
  <si>
    <t>BGRS65020</t>
  </si>
  <si>
    <t>BGRS65019</t>
  </si>
  <si>
    <t>BGRS65017</t>
  </si>
  <si>
    <t>BGRS66022</t>
  </si>
  <si>
    <t>BGRS66021</t>
  </si>
  <si>
    <t>BGRS66020</t>
  </si>
  <si>
    <t>BGRS67023</t>
  </si>
  <si>
    <t>BGRS67022</t>
  </si>
  <si>
    <t>BGRS67021</t>
  </si>
  <si>
    <t>BGRS67019</t>
  </si>
  <si>
    <t>BGRS68023</t>
  </si>
  <si>
    <t>BGRS68022</t>
  </si>
  <si>
    <t>BGRS68017</t>
  </si>
  <si>
    <t>BGRS69024</t>
  </si>
  <si>
    <t>BGRS69023</t>
  </si>
  <si>
    <t>BGRS70024</t>
  </si>
  <si>
    <t>BGRS70023</t>
  </si>
  <si>
    <t>BGRS70022</t>
  </si>
  <si>
    <t>BGRS70021</t>
  </si>
  <si>
    <t>BGRS70020</t>
  </si>
  <si>
    <t>BGRS70018</t>
  </si>
  <si>
    <t>BGRS71024</t>
  </si>
  <si>
    <t>BGRS71023</t>
  </si>
  <si>
    <t>BGRS71022</t>
  </si>
  <si>
    <t>BGRS71019</t>
  </si>
  <si>
    <t>BGRS71017</t>
  </si>
  <si>
    <t>BGRS72022</t>
  </si>
  <si>
    <t>BGRS72025</t>
  </si>
  <si>
    <t>BGRS73025</t>
  </si>
  <si>
    <t>BGRS73024</t>
  </si>
  <si>
    <t>BGRS73020</t>
  </si>
  <si>
    <t>BGRS74025</t>
  </si>
  <si>
    <t>BGRS75025</t>
  </si>
  <si>
    <t>BGRS75024</t>
  </si>
  <si>
    <t>BGRS75023</t>
  </si>
  <si>
    <t>BGRS75022</t>
  </si>
  <si>
    <t>BGRS75021</t>
  </si>
  <si>
    <t>BGRS76026</t>
  </si>
  <si>
    <t>BGRS76025</t>
  </si>
  <si>
    <t>BGRS76024</t>
  </si>
  <si>
    <t>BGRS76021</t>
  </si>
  <si>
    <t>BGRS77026</t>
  </si>
  <si>
    <t>BGRS77025</t>
  </si>
  <si>
    <t>BGRS77024</t>
  </si>
  <si>
    <t>BGRS78026</t>
  </si>
  <si>
    <t>BGRS78025</t>
  </si>
  <si>
    <t>BGRS78024</t>
  </si>
  <si>
    <t>BGRS78023</t>
  </si>
  <si>
    <t>BGRS78022</t>
  </si>
  <si>
    <t>BGRS78021</t>
  </si>
  <si>
    <t>BGRS79027</t>
  </si>
  <si>
    <t>BGRS79026</t>
  </si>
  <si>
    <t>BGRS80027</t>
  </si>
  <si>
    <t>BGRS81037</t>
  </si>
  <si>
    <t>BGRS81036</t>
  </si>
  <si>
    <t>BGRS81035</t>
  </si>
  <si>
    <t>BGRS81027</t>
  </si>
  <si>
    <t>BGRS82029</t>
  </si>
  <si>
    <t>BGRS82028</t>
  </si>
  <si>
    <t>BGRS82027</t>
  </si>
  <si>
    <t>BGRS83030</t>
  </si>
  <si>
    <t>BGRS83027</t>
  </si>
  <si>
    <t>BGRS83020</t>
  </si>
  <si>
    <t>BGRS83018</t>
  </si>
  <si>
    <t>BGRS84033</t>
  </si>
  <si>
    <t>BGRS84032</t>
  </si>
  <si>
    <t>BGRS84031</t>
  </si>
  <si>
    <t>BGRS84030</t>
  </si>
  <si>
    <t>BGRS84029</t>
  </si>
  <si>
    <t>BGRS84028</t>
  </si>
  <si>
    <t>BGRS85033</t>
  </si>
  <si>
    <t>BGRS85032</t>
  </si>
  <si>
    <t>BGRS85031</t>
  </si>
  <si>
    <t>BGRS85030</t>
  </si>
  <si>
    <t>BGRS85029</t>
  </si>
  <si>
    <t>BGRS85028</t>
  </si>
  <si>
    <t>BGRS86036</t>
  </si>
  <si>
    <t>BGRS86035</t>
  </si>
  <si>
    <t>BGRS86034</t>
  </si>
  <si>
    <t>BGRS86033</t>
  </si>
  <si>
    <t>BGRS86032</t>
  </si>
  <si>
    <t>BGRS86031</t>
  </si>
  <si>
    <t>BGRS86030</t>
  </si>
  <si>
    <t>BGRS86029</t>
  </si>
  <si>
    <t>BGRS86028</t>
  </si>
  <si>
    <t>BGRS87030</t>
  </si>
  <si>
    <t>BGRS87029</t>
  </si>
  <si>
    <t>BGRS87028</t>
  </si>
  <si>
    <t>BGRS88037</t>
  </si>
  <si>
    <t>BGRS88034</t>
  </si>
  <si>
    <t>BGRS88031</t>
  </si>
  <si>
    <t>BGRS88029</t>
  </si>
  <si>
    <t>BGRS88028</t>
  </si>
  <si>
    <t>BGRS89030</t>
  </si>
  <si>
    <t>BGRS89019</t>
  </si>
  <si>
    <t>BGRS89017</t>
  </si>
  <si>
    <t>BGRS90029</t>
  </si>
  <si>
    <t>BGRS90028</t>
  </si>
  <si>
    <t>BGRS90027</t>
  </si>
  <si>
    <t>BGRS90026</t>
  </si>
  <si>
    <t>BGRS91032</t>
  </si>
  <si>
    <t>BGRS91028</t>
  </si>
  <si>
    <t>BGRS91026</t>
  </si>
  <si>
    <t>BGRS91020</t>
  </si>
  <si>
    <t>BGRS91018</t>
  </si>
  <si>
    <t>BGRS92028</t>
  </si>
  <si>
    <t>BGRS92026</t>
  </si>
  <si>
    <t>BGRS92020</t>
  </si>
  <si>
    <t>BGRS92018</t>
  </si>
  <si>
    <t>BGRS93021</t>
  </si>
  <si>
    <t>BGRS93020</t>
  </si>
  <si>
    <t>BGRS93019</t>
  </si>
  <si>
    <t>FX</t>
  </si>
  <si>
    <t>BGRS94031</t>
  </si>
  <si>
    <t>BGRS94030</t>
  </si>
  <si>
    <t>BGRS94029</t>
  </si>
  <si>
    <t>BGRS94027</t>
  </si>
  <si>
    <t>BGRS94022</t>
  </si>
  <si>
    <t>BGRS94021</t>
  </si>
  <si>
    <t>BGRS94020</t>
  </si>
  <si>
    <t>BGRS94018</t>
  </si>
  <si>
    <t>BGRS94017</t>
  </si>
  <si>
    <t>BGRS95032</t>
  </si>
  <si>
    <t>BGRS95030</t>
  </si>
  <si>
    <t>BGRS95027</t>
  </si>
  <si>
    <t>BGRS95022</t>
  </si>
  <si>
    <t>BGRS95019</t>
  </si>
  <si>
    <t>BGRS96032</t>
  </si>
  <si>
    <t>BGRS96031</t>
  </si>
  <si>
    <t>BGRS97033</t>
  </si>
  <si>
    <t>BGRS97032</t>
  </si>
  <si>
    <t>BGRS97031</t>
  </si>
  <si>
    <t>BGRS98034</t>
  </si>
  <si>
    <t>BGRS98031</t>
  </si>
  <si>
    <t>BGRS98033</t>
  </si>
  <si>
    <t>BGRS98029</t>
  </si>
  <si>
    <t>BGRS98027</t>
  </si>
  <si>
    <t>BGRS98024</t>
  </si>
  <si>
    <t>BGRS98020</t>
  </si>
  <si>
    <t>BGRS99033</t>
  </si>
  <si>
    <t>BGRS99032</t>
  </si>
  <si>
    <t>BGRS99031</t>
  </si>
  <si>
    <t>BGR101021</t>
  </si>
  <si>
    <t>BGR101019</t>
  </si>
  <si>
    <t>BGR103023</t>
  </si>
  <si>
    <t>BGR104024</t>
  </si>
  <si>
    <t>BGR105026</t>
  </si>
  <si>
    <t>BGR105025</t>
  </si>
  <si>
    <t>BGR106036</t>
  </si>
  <si>
    <t>BGR107036</t>
  </si>
  <si>
    <t>BGR108036</t>
  </si>
  <si>
    <t>BGR109036</t>
  </si>
  <si>
    <t>BGR112036</t>
  </si>
  <si>
    <t>BGR111021</t>
  </si>
  <si>
    <t>BGR110019</t>
  </si>
  <si>
    <t>BGR113017</t>
  </si>
  <si>
    <t>BGR114021</t>
  </si>
  <si>
    <t>BGR115018</t>
  </si>
  <si>
    <t>Issue Prime</t>
  </si>
  <si>
    <t>Current Prime</t>
  </si>
  <si>
    <t>Current Coupon %</t>
  </si>
  <si>
    <t>New Price</t>
  </si>
  <si>
    <t>Price Date</t>
  </si>
  <si>
    <t>New Coupon %</t>
  </si>
  <si>
    <t>CpnContr</t>
  </si>
  <si>
    <t>Cpn $</t>
  </si>
  <si>
    <t>PrinContr</t>
  </si>
  <si>
    <t>Prior Coupon %</t>
  </si>
  <si>
    <t>APR %</t>
  </si>
  <si>
    <t>Yield</t>
  </si>
  <si>
    <t>SemiCpn</t>
  </si>
  <si>
    <t>SemiRate</t>
  </si>
  <si>
    <t>YrsTM</t>
  </si>
  <si>
    <t>Semi PdsTM</t>
  </si>
  <si>
    <t>We Sell (Ask)</t>
  </si>
  <si>
    <t>We Buy (Bid)</t>
  </si>
  <si>
    <t>Fixed Float</t>
  </si>
  <si>
    <t>Yield %</t>
  </si>
  <si>
    <t xml:space="preserve">Price Date: </t>
  </si>
  <si>
    <t>Released:</t>
  </si>
  <si>
    <t>* The prices provided here are for Bahamas Registered Stock holdings in the Central Bank's</t>
  </si>
  <si>
    <t>portfolio. The Central Bank will buy Bahamas Registered Stock with tenors not exceeding 20 years</t>
  </si>
  <si>
    <t>Bahamas Registered Stock Secondary Market Prices*</t>
  </si>
  <si>
    <t>Issue    Date</t>
  </si>
  <si>
    <t>n</t>
  </si>
  <si>
    <t>Margin</t>
  </si>
  <si>
    <t>S</t>
  </si>
  <si>
    <t>Std Error</t>
  </si>
  <si>
    <t>Upper</t>
  </si>
  <si>
    <t>Lower</t>
  </si>
  <si>
    <t>BGR116018</t>
  </si>
  <si>
    <t xml:space="preserve">Bid </t>
  </si>
  <si>
    <t>Ask</t>
  </si>
  <si>
    <t>Coupon</t>
  </si>
  <si>
    <t>Upper 95%*</t>
  </si>
  <si>
    <t>Next Reset Date</t>
  </si>
  <si>
    <t>YTM/CY</t>
  </si>
  <si>
    <r>
      <t xml:space="preserve">at the </t>
    </r>
    <r>
      <rPr>
        <i/>
        <sz val="11"/>
        <color indexed="23"/>
        <rFont val="Calibri"/>
        <family val="2"/>
      </rPr>
      <t>bid</t>
    </r>
    <r>
      <rPr>
        <sz val="11"/>
        <color indexed="23"/>
        <rFont val="Calibri"/>
        <family val="2"/>
      </rPr>
      <t xml:space="preserve"> price and sell at the </t>
    </r>
    <r>
      <rPr>
        <i/>
        <sz val="11"/>
        <color indexed="23"/>
        <rFont val="Calibri"/>
        <family val="2"/>
      </rPr>
      <t>ask</t>
    </r>
    <r>
      <rPr>
        <sz val="11"/>
        <color indexed="23"/>
        <rFont val="Calibri"/>
        <family val="2"/>
      </rPr>
      <t xml:space="preserve"> price.  Floating rate securities have 6-month resets on the coupon</t>
    </r>
  </si>
  <si>
    <t>date at the prevailing 6-month market rate.</t>
  </si>
  <si>
    <t>BGR117020</t>
  </si>
  <si>
    <t>BGR117022</t>
  </si>
  <si>
    <t>BGR117024</t>
  </si>
  <si>
    <t>BGR117027</t>
  </si>
  <si>
    <t>BGR117037</t>
  </si>
  <si>
    <t>Tenor</t>
  </si>
  <si>
    <t>Rate</t>
  </si>
  <si>
    <t>Difference</t>
  </si>
  <si>
    <t>Increment</t>
  </si>
  <si>
    <t>Day</t>
  </si>
  <si>
    <t>Market</t>
  </si>
  <si>
    <t>Year</t>
  </si>
  <si>
    <t>Incremented</t>
  </si>
  <si>
    <t>Days From</t>
  </si>
  <si>
    <t>Days To</t>
  </si>
  <si>
    <t>Benchmark</t>
  </si>
  <si>
    <t>Annual Coupon</t>
  </si>
  <si>
    <t>BGR118020</t>
  </si>
  <si>
    <t>BGR118022</t>
  </si>
  <si>
    <t>BGR118024</t>
  </si>
  <si>
    <t>BGR118027</t>
  </si>
  <si>
    <t>BGR118037</t>
  </si>
  <si>
    <t>BGR120027</t>
  </si>
  <si>
    <t>BGR120037</t>
  </si>
  <si>
    <t>BGR119018</t>
  </si>
  <si>
    <t>BGRS72023</t>
  </si>
  <si>
    <t>BGRS72024</t>
  </si>
  <si>
    <t>BGR121021</t>
  </si>
  <si>
    <t>BGR121023</t>
  </si>
  <si>
    <t>BGR121025</t>
  </si>
  <si>
    <t>BGR121028</t>
  </si>
  <si>
    <t>BGR121038</t>
  </si>
  <si>
    <t>FX/ FL</t>
  </si>
  <si>
    <t>BGR122019</t>
  </si>
  <si>
    <t>New CPn RDNT</t>
  </si>
  <si>
    <t>BGR123019</t>
  </si>
  <si>
    <t>Source</t>
  </si>
  <si>
    <t>DTM/R FX/FL</t>
  </si>
  <si>
    <t>BGR124021</t>
  </si>
  <si>
    <t>BGR124023</t>
  </si>
  <si>
    <t>BGR124025</t>
  </si>
  <si>
    <t>BGR124028</t>
  </si>
  <si>
    <t>BGR124038</t>
  </si>
  <si>
    <t>BGR121138</t>
  </si>
  <si>
    <t>BGR124121</t>
  </si>
  <si>
    <t>BGR124128</t>
  </si>
  <si>
    <t>BGR124138</t>
  </si>
  <si>
    <t>BGR124221</t>
  </si>
  <si>
    <t>BGR124228</t>
  </si>
  <si>
    <t>BGR124238</t>
  </si>
  <si>
    <t>BGR125021</t>
  </si>
  <si>
    <t>BGR125023</t>
  </si>
  <si>
    <t>BGR125025</t>
  </si>
  <si>
    <t>BGR125028</t>
  </si>
  <si>
    <t>BGR125038</t>
  </si>
  <si>
    <t>BGR125123</t>
  </si>
  <si>
    <t>BGR125125</t>
  </si>
  <si>
    <t>BGR126019</t>
  </si>
  <si>
    <t>BGR125148</t>
  </si>
  <si>
    <t>BGR125121</t>
  </si>
  <si>
    <t>BGR125221</t>
  </si>
  <si>
    <t>BGR125223</t>
  </si>
  <si>
    <t>BGR125323</t>
  </si>
  <si>
    <t>BGR125225</t>
  </si>
  <si>
    <t>BGR125325</t>
  </si>
  <si>
    <t>BGR125128</t>
  </si>
  <si>
    <t>BGR125138</t>
  </si>
  <si>
    <t>BGR125238</t>
  </si>
  <si>
    <t>BGR125048</t>
  </si>
  <si>
    <t>BGR127039</t>
  </si>
  <si>
    <t>BGR127049</t>
  </si>
  <si>
    <t>BGR127029</t>
  </si>
  <si>
    <t>BGR127026</t>
  </si>
  <si>
    <t>BGR127024</t>
  </si>
  <si>
    <t>BGR127022</t>
  </si>
  <si>
    <t>BGR127149</t>
  </si>
  <si>
    <t>BGR127139</t>
  </si>
  <si>
    <t>BRS128020</t>
  </si>
  <si>
    <t>BGR129026</t>
  </si>
  <si>
    <t>BGR129024</t>
  </si>
  <si>
    <t>BGR129022</t>
  </si>
  <si>
    <t>BGR129029</t>
  </si>
  <si>
    <t>BGR129039</t>
  </si>
  <si>
    <t>BGR129049</t>
  </si>
  <si>
    <t>BGR130020</t>
  </si>
  <si>
    <t>BGR129139</t>
  </si>
  <si>
    <t>BGR129149</t>
  </si>
  <si>
    <t>SECURITIES</t>
  </si>
  <si>
    <t>MANUAL CALCULATION HJC</t>
  </si>
  <si>
    <t>MIMICS PRICING MODEL</t>
  </si>
  <si>
    <t>RESULTS MANUAL VS MIMICS PRICING</t>
  </si>
  <si>
    <t xml:space="preserve">COMMENTS </t>
  </si>
  <si>
    <t>ISSUE DATE</t>
  </si>
  <si>
    <t>BGR129239</t>
  </si>
  <si>
    <t>BGR129249</t>
  </si>
  <si>
    <t>JUNE 15, 2019</t>
  </si>
  <si>
    <t>BGR128020</t>
  </si>
  <si>
    <t>This is actually 136 days to Maturity/MIMICS is calculating at 137 thus the difference in the yield. MIMICS Error</t>
  </si>
  <si>
    <t>Not sure what's creating this difference here seems to be related to BGRS90</t>
  </si>
  <si>
    <t>Not sure what's creating this difference here seems to be related to BGRS63</t>
  </si>
  <si>
    <t>These are the new issues for June 17, 2019</t>
  </si>
  <si>
    <t>BGR131049</t>
  </si>
  <si>
    <t>BGR131022</t>
  </si>
  <si>
    <t>BGR131024</t>
  </si>
  <si>
    <t>BGR131026</t>
  </si>
  <si>
    <t>BGR131029</t>
  </si>
  <si>
    <t>BGR131039</t>
  </si>
  <si>
    <t>MANUAL PRICING</t>
  </si>
  <si>
    <t>BID</t>
  </si>
  <si>
    <t>ASK</t>
  </si>
  <si>
    <t>YIELD</t>
  </si>
  <si>
    <t>MIMICS AUTOMATIC PRICING</t>
  </si>
  <si>
    <t>DIFFERENCES</t>
  </si>
  <si>
    <t>SECURITY</t>
  </si>
  <si>
    <t>PRICING MANUAL</t>
  </si>
  <si>
    <t>PRICING MIMICS</t>
  </si>
  <si>
    <t>RESULTS/DIFFERNCES</t>
  </si>
  <si>
    <t>BGR131129</t>
  </si>
  <si>
    <t>BGR131139</t>
  </si>
  <si>
    <t>BGR131149</t>
  </si>
  <si>
    <t>PRICING MANUAL SEPTEMBER 2019</t>
  </si>
  <si>
    <t>PRICING MIMICS SEPTEMBER 2019</t>
  </si>
  <si>
    <t>DIFFERENCES SEPT 2019</t>
  </si>
  <si>
    <t>BGR131229</t>
  </si>
  <si>
    <t>BGR131239</t>
  </si>
  <si>
    <t>BGR131249</t>
  </si>
  <si>
    <t>BGR132049</t>
  </si>
  <si>
    <t>BGR132039</t>
  </si>
  <si>
    <t>BGR132029</t>
  </si>
  <si>
    <t>BGR132026</t>
  </si>
  <si>
    <t>BGR132024</t>
  </si>
  <si>
    <t>BGR132022</t>
  </si>
  <si>
    <t>OCTOBER MANUAL</t>
  </si>
  <si>
    <t>OCTOBER MIMICS</t>
  </si>
  <si>
    <t>BGR132149</t>
  </si>
  <si>
    <t>NOVEMBER MANUAL</t>
  </si>
  <si>
    <t>NOVEMBER MIMICS</t>
  </si>
  <si>
    <t>COMMENTS</t>
  </si>
  <si>
    <t>Securities 132 for October and 132149 for October not populated on MIMICS side</t>
  </si>
  <si>
    <t>BGR133020</t>
  </si>
  <si>
    <t>BGR132249</t>
  </si>
  <si>
    <t>BGR132139</t>
  </si>
  <si>
    <t xml:space="preserve">BID </t>
  </si>
  <si>
    <t>DECEMBER MANUAL</t>
  </si>
  <si>
    <t xml:space="preserve">MIMICS </t>
  </si>
  <si>
    <t>DECEMBER</t>
  </si>
  <si>
    <t>MANUAL</t>
  </si>
  <si>
    <t>MIMICS</t>
  </si>
  <si>
    <t>BGR134027</t>
  </si>
  <si>
    <t>BGR134025</t>
  </si>
  <si>
    <t>BGR134023</t>
  </si>
  <si>
    <t>Nominal 
Value</t>
  </si>
  <si>
    <t>BGR134130</t>
  </si>
  <si>
    <t>BGR134140</t>
  </si>
  <si>
    <t>BGR134150</t>
  </si>
  <si>
    <t>C. Davis</t>
  </si>
  <si>
    <t>MIMICs Pricing</t>
  </si>
  <si>
    <t>BGR135021</t>
  </si>
  <si>
    <t>BGR137021</t>
  </si>
  <si>
    <t>BGR136150</t>
  </si>
  <si>
    <t>BGR136140</t>
  </si>
  <si>
    <t>BGR136023</t>
  </si>
  <si>
    <t>BGR136025</t>
  </si>
  <si>
    <t>BGR136027</t>
  </si>
  <si>
    <t>BGR136030</t>
  </si>
  <si>
    <t>ISIN</t>
  </si>
  <si>
    <t>BSBGRS830209</t>
  </si>
  <si>
    <t>BSBGRS660200</t>
  </si>
  <si>
    <t>BSBGRS630203</t>
  </si>
  <si>
    <t>BSBGRS760216</t>
  </si>
  <si>
    <t>BSBGR1210214</t>
  </si>
  <si>
    <t>BSBGR1350218</t>
  </si>
  <si>
    <t>BSBGRS670217</t>
  </si>
  <si>
    <t>BSBGRS640210</t>
  </si>
  <si>
    <t>BSBGR1370216</t>
  </si>
  <si>
    <t>BSBGRS930215</t>
  </si>
  <si>
    <t>BSBGR1242217</t>
  </si>
  <si>
    <t>BSBGRS940214</t>
  </si>
  <si>
    <t>BSBGRS700212</t>
  </si>
  <si>
    <t>BSBGRS620212</t>
  </si>
  <si>
    <t>BSBGRS650219</t>
  </si>
  <si>
    <t>BSBGRS750217</t>
  </si>
  <si>
    <t>BSBGRS780214</t>
  </si>
  <si>
    <t>BSBGR1110216</t>
  </si>
  <si>
    <t>BSBGR1252216</t>
  </si>
  <si>
    <t>BSBGR1010218</t>
  </si>
  <si>
    <t>BSBGRS660218</t>
  </si>
  <si>
    <t>BSBGRS630211</t>
  </si>
  <si>
    <t>BSBGR1140213</t>
  </si>
  <si>
    <t>BSBGR1270226</t>
  </si>
  <si>
    <t>BSBGRS670225</t>
  </si>
  <si>
    <t>BSBGR1290224</t>
  </si>
  <si>
    <t>BSBGRS720228</t>
  </si>
  <si>
    <t>BSBGR1170228</t>
  </si>
  <si>
    <t>BSBGR1310220</t>
  </si>
  <si>
    <t>BSBGRS940222</t>
  </si>
  <si>
    <t>BSBGRS680224</t>
  </si>
  <si>
    <t>BSBGRS700220</t>
  </si>
  <si>
    <t>BSBGRS650227</t>
  </si>
  <si>
    <t>BSBGRS750225</t>
  </si>
  <si>
    <t>BSBGRS780222</t>
  </si>
  <si>
    <t>BSBGRS950221</t>
  </si>
  <si>
    <t>BSBGR1180227</t>
  </si>
  <si>
    <t>BSBGR1320229</t>
  </si>
  <si>
    <t>BSBGRS710229</t>
  </si>
  <si>
    <t>BSBGRS660226</t>
  </si>
  <si>
    <t>BSBGR1340235</t>
  </si>
  <si>
    <t>BSBGRS690231</t>
  </si>
  <si>
    <t>BSBGR1210230</t>
  </si>
  <si>
    <t>BSBGRS670233</t>
  </si>
  <si>
    <t>BSBGR1360233</t>
  </si>
  <si>
    <t>BSBGRS720236</t>
  </si>
  <si>
    <t>BSBGR1240237</t>
  </si>
  <si>
    <t>BSBGR1030232</t>
  </si>
  <si>
    <t>BSBGRS680232</t>
  </si>
  <si>
    <t>BSBGRS700238</t>
  </si>
  <si>
    <t>BSBGRS750233</t>
  </si>
  <si>
    <t>BSBGRS780230</t>
  </si>
  <si>
    <t>BSBGR1253230</t>
  </si>
  <si>
    <t>BSBGRS710237</t>
  </si>
  <si>
    <t>BSBGR1040249</t>
  </si>
  <si>
    <t>BSBGR1270242</t>
  </si>
  <si>
    <t>BSBGRS760240</t>
  </si>
  <si>
    <t>BSBGRS690249</t>
  </si>
  <si>
    <t>BSBGR1290240</t>
  </si>
  <si>
    <t>BSBGRS720244</t>
  </si>
  <si>
    <t>BSBGRS770249</t>
  </si>
  <si>
    <t>BSBGRS730243</t>
  </si>
  <si>
    <t>BSBGR1170244</t>
  </si>
  <si>
    <t>BSBGR1310246</t>
  </si>
  <si>
    <t>BSBGRS980244</t>
  </si>
  <si>
    <t>BSBGRS700246</t>
  </si>
  <si>
    <t>BSBGRS750241</t>
  </si>
  <si>
    <t>BSBGRS780248</t>
  </si>
  <si>
    <t>BSBGR1180243</t>
  </si>
  <si>
    <t>BSBGR1320245</t>
  </si>
  <si>
    <t>BSBGRS710245</t>
  </si>
  <si>
    <t>BSBGR1340250</t>
  </si>
  <si>
    <t>BSBGRS760257</t>
  </si>
  <si>
    <t>BSBGR1210255</t>
  </si>
  <si>
    <t>BSBGR1360258</t>
  </si>
  <si>
    <t>BSBGRS720251</t>
  </si>
  <si>
    <t>BSBGRS770256</t>
  </si>
  <si>
    <t>BSBGRS730250</t>
  </si>
  <si>
    <t>BSBGRS740259</t>
  </si>
  <si>
    <t>BSBGR1240252</t>
  </si>
  <si>
    <t>BSBGR1050255</t>
  </si>
  <si>
    <t>BSBGRS750258</t>
  </si>
  <si>
    <t>BSBGRS780255</t>
  </si>
  <si>
    <t>BSBGR1253255</t>
  </si>
  <si>
    <t>BSBGR1270267</t>
  </si>
  <si>
    <t>BSBGRS760265</t>
  </si>
  <si>
    <t>BSBGRS790262</t>
  </si>
  <si>
    <t>BSBGR1290265</t>
  </si>
  <si>
    <t>BSBGRS770264</t>
  </si>
  <si>
    <t>BSBGR1310261</t>
  </si>
  <si>
    <t>BSBGR1050263</t>
  </si>
  <si>
    <t>BSBGRS910266</t>
  </si>
  <si>
    <t>BSBGRS780263</t>
  </si>
  <si>
    <t>BSBGR1320260</t>
  </si>
  <si>
    <t>BSBGRS920265</t>
  </si>
  <si>
    <t>BSBGRS900267</t>
  </si>
  <si>
    <t>BSBGR1340276</t>
  </si>
  <si>
    <t>BSBGRS790270</t>
  </si>
  <si>
    <t>BSBGR1360274</t>
  </si>
  <si>
    <t>BSBGRS800277</t>
  </si>
  <si>
    <t>BSBGR1170277</t>
  </si>
  <si>
    <t>BSBGRS940271</t>
  </si>
  <si>
    <t>BSBGRS810276</t>
  </si>
  <si>
    <t>BSBGRS980277</t>
  </si>
  <si>
    <t>BSBGRS950270</t>
  </si>
  <si>
    <t>BSBGRS820275</t>
  </si>
  <si>
    <t>BSBGR1180276</t>
  </si>
  <si>
    <t>BSBGRS830274</t>
  </si>
  <si>
    <t>BSBGRS900275</t>
  </si>
  <si>
    <t>BSBGR1200272</t>
  </si>
  <si>
    <t>BSBGRS850280</t>
  </si>
  <si>
    <t>BSBGR1210289</t>
  </si>
  <si>
    <t>BSBGRS870288</t>
  </si>
  <si>
    <t>BSBGR1242282</t>
  </si>
  <si>
    <t>BSBGRS880287</t>
  </si>
  <si>
    <t>BSBGRS910282</t>
  </si>
  <si>
    <t>BSBGRS860289</t>
  </si>
  <si>
    <t>BSBGRS840281</t>
  </si>
  <si>
    <t>BSBGRS820283</t>
  </si>
  <si>
    <t>BSBGR1251283</t>
  </si>
  <si>
    <t>BSBGRS920281</t>
  </si>
  <si>
    <t>BSBGRS900283</t>
  </si>
  <si>
    <t>BSBGR1270291</t>
  </si>
  <si>
    <t>BSBGRS850298</t>
  </si>
  <si>
    <t>BSBGR1290299</t>
  </si>
  <si>
    <t>BSBGRS870296</t>
  </si>
  <si>
    <t>BSBGR1312291</t>
  </si>
  <si>
    <t>BSBGRS940297</t>
  </si>
  <si>
    <t>BSBGRS880295</t>
  </si>
  <si>
    <t>BSBGRS980293</t>
  </si>
  <si>
    <t>BSBGRS860297</t>
  </si>
  <si>
    <t>BSBGRS840299</t>
  </si>
  <si>
    <t>BSBGRS820291</t>
  </si>
  <si>
    <t>BSBGR1320294</t>
  </si>
  <si>
    <t>BSBGRS900291</t>
  </si>
  <si>
    <t>BSBGR1341308</t>
  </si>
  <si>
    <t>BSBGRS850306</t>
  </si>
  <si>
    <t>BSBGR1360308</t>
  </si>
  <si>
    <t>BSBGRS870304</t>
  </si>
  <si>
    <t>BSBGRS940305</t>
  </si>
  <si>
    <t>BSBGRS860305</t>
  </si>
  <si>
    <t>BSBGRS840307</t>
  </si>
  <si>
    <t>BSBGRS950304</t>
  </si>
  <si>
    <t>BSBGRS890302</t>
  </si>
  <si>
    <t>BSBGRS830308</t>
  </si>
  <si>
    <t>BSBGRS850314</t>
  </si>
  <si>
    <t>BSBGRS970310</t>
  </si>
  <si>
    <t>BSBGRS940313</t>
  </si>
  <si>
    <t>BSBGRS880311</t>
  </si>
  <si>
    <t>BSBGRS980319</t>
  </si>
  <si>
    <t>BSBGRS860313</t>
  </si>
  <si>
    <t>BSBGRS840315</t>
  </si>
  <si>
    <t>BSBGRS990318</t>
  </si>
  <si>
    <t>BSBGRS960311</t>
  </si>
  <si>
    <t>BSBGRS850322</t>
  </si>
  <si>
    <t>BSBGRS970328</t>
  </si>
  <si>
    <t>BSBGRS910324</t>
  </si>
  <si>
    <t>BSBGRS860321</t>
  </si>
  <si>
    <t>BSBGRS840323</t>
  </si>
  <si>
    <t>BSBGRS990326</t>
  </si>
  <si>
    <t>BSBGRS950320</t>
  </si>
  <si>
    <t>BSBGRS960329</t>
  </si>
  <si>
    <t>BSBGRS850330</t>
  </si>
  <si>
    <t>BSBGRS970336</t>
  </si>
  <si>
    <t>BSBGRS980335</t>
  </si>
  <si>
    <t>BSBGRS860339</t>
  </si>
  <si>
    <t>BSBGRS840331</t>
  </si>
  <si>
    <t>BSBGRS990334</t>
  </si>
  <si>
    <t>BSBGRS880345</t>
  </si>
  <si>
    <t>BSBGRS980343</t>
  </si>
  <si>
    <t>BSBGRS860347</t>
  </si>
  <si>
    <t>BSBGRS810359</t>
  </si>
  <si>
    <t>BSBGRS860354</t>
  </si>
  <si>
    <t>BSBGRS810367</t>
  </si>
  <si>
    <t>BSBGR1060361</t>
  </si>
  <si>
    <t>BSBGR1070360</t>
  </si>
  <si>
    <t>BSBGRS860362</t>
  </si>
  <si>
    <t>BSBGR1080369</t>
  </si>
  <si>
    <t>BSBGR1090368</t>
  </si>
  <si>
    <t>BSBGR1120363</t>
  </si>
  <si>
    <t>BSBGR1170376</t>
  </si>
  <si>
    <t>BSBGRS810375</t>
  </si>
  <si>
    <t>BSBGRS880378</t>
  </si>
  <si>
    <t>BSBGR1180375</t>
  </si>
  <si>
    <t>BSBGR1200371</t>
  </si>
  <si>
    <t>BSBGR1211386</t>
  </si>
  <si>
    <t>BSBGR1242381</t>
  </si>
  <si>
    <t>BSBGR1252380</t>
  </si>
  <si>
    <t>BSBGR1271398</t>
  </si>
  <si>
    <t>BSBGR1292394</t>
  </si>
  <si>
    <t>BSBGR1312390</t>
  </si>
  <si>
    <t>BSBGR1321391</t>
  </si>
  <si>
    <t>BSBGR1341407</t>
  </si>
  <si>
    <t>BSBGR1361405</t>
  </si>
  <si>
    <t>BSBGR1251481</t>
  </si>
  <si>
    <t>BSBGR1271497</t>
  </si>
  <si>
    <t>BSBGR1292493</t>
  </si>
  <si>
    <t>BSBGR1312499</t>
  </si>
  <si>
    <t>BSBGR1322498</t>
  </si>
  <si>
    <t>BSBGR1341506</t>
  </si>
  <si>
    <t>BSBGR1361504</t>
  </si>
  <si>
    <t>BSBGR1381502</t>
  </si>
  <si>
    <t>BSBGR1380405</t>
  </si>
  <si>
    <t>BSBGR1380306</t>
  </si>
  <si>
    <t>BSBGR1380272</t>
  </si>
  <si>
    <t>BSBGR1380256</t>
  </si>
  <si>
    <t>BSBGR1380231</t>
  </si>
  <si>
    <t>BGR138250</t>
  </si>
  <si>
    <t>BGR138240</t>
  </si>
  <si>
    <t>BGR138230</t>
  </si>
  <si>
    <t>BGR138227</t>
  </si>
  <si>
    <t>BGR138225</t>
  </si>
  <si>
    <t>BGR138223</t>
  </si>
  <si>
    <t>BGR138150</t>
  </si>
  <si>
    <t>BGR138140</t>
  </si>
  <si>
    <t>BGR138130</t>
  </si>
  <si>
    <t>BGR138127</t>
  </si>
  <si>
    <t>BGR138125</t>
  </si>
  <si>
    <t>BGR138123</t>
  </si>
  <si>
    <t>BGR139150</t>
  </si>
  <si>
    <t>BGR139140</t>
  </si>
  <si>
    <t>BGR139130</t>
  </si>
  <si>
    <t>BGR139127</t>
  </si>
  <si>
    <t>BGR139125</t>
  </si>
  <si>
    <t>BGR139123</t>
  </si>
  <si>
    <t>BGR140021</t>
  </si>
  <si>
    <t>BSBGR1391501</t>
  </si>
  <si>
    <t>BSBGR1391402</t>
  </si>
  <si>
    <t>BSBGR1391303</t>
  </si>
  <si>
    <t>BSBGR1391279</t>
  </si>
  <si>
    <t>BSBGR1391253</t>
  </si>
  <si>
    <t>BSBGR1391238</t>
  </si>
  <si>
    <t>BSBGR1400211</t>
  </si>
  <si>
    <t>BSBGR1412505</t>
  </si>
  <si>
    <t>BSBGR1411408</t>
  </si>
  <si>
    <t>BSBGR1411275</t>
  </si>
  <si>
    <t>BSBGR1411259</t>
  </si>
  <si>
    <t>BSBGR1420268</t>
  </si>
  <si>
    <t>BSBGR1420284</t>
  </si>
  <si>
    <t>BSBGR1420318</t>
  </si>
  <si>
    <t>BSBGR1420417</t>
  </si>
  <si>
    <t>BSBGR1420516</t>
  </si>
  <si>
    <t>BSBGR1412307</t>
  </si>
  <si>
    <t>BSBGRS890306</t>
  </si>
  <si>
    <t>External</t>
  </si>
  <si>
    <t>BSBGR1450513</t>
  </si>
  <si>
    <t>BSBGR1450414</t>
  </si>
  <si>
    <t>BSBGR1450315</t>
  </si>
  <si>
    <t>BSBGR1450281</t>
  </si>
  <si>
    <t>BSBGR1450265</t>
  </si>
  <si>
    <t>BSBGR1450240</t>
  </si>
  <si>
    <t>BSBGR1460249</t>
  </si>
  <si>
    <t>BSBGR1460264</t>
  </si>
  <si>
    <t>BSBGR1460280</t>
  </si>
  <si>
    <t>BSBGR1460314</t>
  </si>
  <si>
    <t>BSBGR1460413</t>
  </si>
  <si>
    <t>BSBGR1460512</t>
  </si>
  <si>
    <t>BSBGR1480247</t>
  </si>
  <si>
    <t>BSBGR1480262</t>
  </si>
  <si>
    <t>BSBGR1480288</t>
  </si>
  <si>
    <t>BSBGR1480312</t>
  </si>
  <si>
    <t>BSBGR1480411</t>
  </si>
  <si>
    <t>BSBGR1480510</t>
  </si>
  <si>
    <t>BSBGR1500523</t>
  </si>
  <si>
    <t>BSBGR1500424</t>
  </si>
  <si>
    <t>BSBGR1500325</t>
  </si>
  <si>
    <t>BSBGR1500291</t>
  </si>
  <si>
    <t>BSBGR1500275</t>
  </si>
  <si>
    <t>BSBGR1500259</t>
  </si>
  <si>
    <t>BSBGR1530520</t>
  </si>
  <si>
    <t>BSBGR1530421</t>
  </si>
  <si>
    <t>BSBGR1530322</t>
  </si>
  <si>
    <t>BSBGR1530298</t>
  </si>
  <si>
    <t>BSBGR1530272</t>
  </si>
  <si>
    <t>BSBGR1530256</t>
  </si>
  <si>
    <t>BSBGR1540248</t>
  </si>
  <si>
    <t>BSBGR1550528</t>
  </si>
  <si>
    <t>BSBGR1550429</t>
  </si>
  <si>
    <t>BSBGR1550320</t>
  </si>
  <si>
    <t>BSBGR1550296</t>
  </si>
  <si>
    <t>BSBGR1550270</t>
  </si>
  <si>
    <t>BSBGR1550254</t>
  </si>
  <si>
    <t>BSBGR1560246</t>
  </si>
  <si>
    <t>BSBGR1570526</t>
  </si>
  <si>
    <t>BSBGR1570427</t>
  </si>
  <si>
    <t>BSBGR1570328</t>
  </si>
  <si>
    <t>BSBGR1570294</t>
  </si>
  <si>
    <t>BSBGR1570278</t>
  </si>
  <si>
    <t>BSBGR1570252</t>
  </si>
  <si>
    <t>BSBGR1580244</t>
  </si>
  <si>
    <t>BSBGR1590243</t>
  </si>
  <si>
    <t>BSBGR1590250</t>
  </si>
  <si>
    <t>BSBGR1600539</t>
  </si>
  <si>
    <t>BSBGR1600430</t>
  </si>
  <si>
    <t>BSBGR1600331</t>
  </si>
  <si>
    <t>BSBGR1600307</t>
  </si>
  <si>
    <t>BSBGR1600281</t>
  </si>
  <si>
    <t>BSBGR1600265</t>
  </si>
  <si>
    <t>BSBGR1610249</t>
  </si>
  <si>
    <t>BSBGR1610256</t>
  </si>
  <si>
    <t xml:space="preserve">portfolio. The Central Bank will buy Bahamas Registered Stock at the bid price and sell at the ask price. </t>
  </si>
  <si>
    <t xml:space="preserve">The prices do not include accrued interest. </t>
  </si>
  <si>
    <t xml:space="preserve">Floating rate securities have 6-month resets on the coupon date at the prevailing 6-month market rate. </t>
  </si>
  <si>
    <t>BSBGR1620248</t>
  </si>
  <si>
    <t>BSBGR1620255</t>
  </si>
  <si>
    <t>BSBGR1630262</t>
  </si>
  <si>
    <t>BSBGR1630288</t>
  </si>
  <si>
    <t>BSBGR1630304</t>
  </si>
  <si>
    <t>BSBGR1630338</t>
  </si>
  <si>
    <t>BSBGR1630437</t>
  </si>
  <si>
    <t>BSBGR1630536</t>
  </si>
  <si>
    <t>BSBGR1640261</t>
  </si>
  <si>
    <t>BSBGR1640287</t>
  </si>
  <si>
    <t>BSBGR1640303</t>
  </si>
  <si>
    <t>BSBGR1640337</t>
  </si>
  <si>
    <t>BSBGR1640436</t>
  </si>
  <si>
    <t>BSBGR1640535</t>
  </si>
  <si>
    <t>BSBGR1650245</t>
  </si>
  <si>
    <t>BSBGR1660244</t>
  </si>
  <si>
    <t>BSBGR1642267</t>
  </si>
  <si>
    <t>BSBGR1642283</t>
  </si>
  <si>
    <t>BSBGR1642309</t>
  </si>
  <si>
    <t>BSBGR1670243</t>
  </si>
  <si>
    <t>BSBGR1680275</t>
  </si>
  <si>
    <t>BSBGR1680291</t>
  </si>
  <si>
    <t>BSBGR1680317</t>
  </si>
  <si>
    <t>BSBGR1680341</t>
  </si>
  <si>
    <t>BSBGR1680440</t>
  </si>
  <si>
    <t>BSBGR1680549</t>
  </si>
  <si>
    <t>BSBGR1700271</t>
  </si>
  <si>
    <t>BSBGR1700297</t>
  </si>
  <si>
    <t>BSBGR1700347</t>
  </si>
  <si>
    <t>BSBGR1700446</t>
  </si>
  <si>
    <t>BSBGR1700545</t>
  </si>
  <si>
    <t>R. Mackey</t>
  </si>
  <si>
    <t>BSBGR1720279</t>
  </si>
  <si>
    <t>BSBGR1720295</t>
  </si>
  <si>
    <t>BSBGR1720311</t>
  </si>
  <si>
    <t>BSBGR1720345</t>
  </si>
  <si>
    <t>BSBGR1720444</t>
  </si>
  <si>
    <t>BSBGR1720543</t>
  </si>
  <si>
    <t>BSBGR1740277</t>
  </si>
  <si>
    <t>BSBGR1740293</t>
  </si>
  <si>
    <t>BSBGR1740319</t>
  </si>
  <si>
    <t>BSBGR1740343</t>
  </si>
  <si>
    <t>BSBGR1740442</t>
  </si>
  <si>
    <t>BSBGR1740541</t>
  </si>
  <si>
    <t>BSBGR1760275</t>
  </si>
  <si>
    <t>BSBGR1760291</t>
  </si>
  <si>
    <t>BSBGR1760317</t>
  </si>
  <si>
    <t>BSBGR1760341</t>
  </si>
  <si>
    <t>BSBGR1760440</t>
  </si>
  <si>
    <t>BSBGR1760549</t>
  </si>
  <si>
    <t>BSBGR1770274</t>
  </si>
  <si>
    <t>BSBGR1770290</t>
  </si>
  <si>
    <t>BSBGR1770340</t>
  </si>
  <si>
    <t>BSBGR1770548</t>
  </si>
  <si>
    <t>BSBGR1780273</t>
  </si>
  <si>
    <t>BSBGR1780299</t>
  </si>
  <si>
    <t>BSBGR1780349</t>
  </si>
  <si>
    <t>BSBGR1780547</t>
  </si>
  <si>
    <t>BSBGR1790272</t>
  </si>
  <si>
    <t>BSBGR1790298</t>
  </si>
  <si>
    <t>BSBGR1790314</t>
  </si>
  <si>
    <t>BSBGR1790348</t>
  </si>
  <si>
    <t>BSBGR1790546</t>
  </si>
  <si>
    <t>BSBGR1790447</t>
  </si>
  <si>
    <t>BSBGR1830284</t>
  </si>
  <si>
    <t>BSBGR1830276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</si>
</sst>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.0000_-;\-&quot;$&quot;* #,##0.0000_-;_-&quot;$&quot;* &quot;-&quot;??_-;_-@_-"/>
    <numFmt numFmtId="166" formatCode="_-* #,##0.000000_-;\-* #,##0.000000_-;_-* &quot;-&quot;??_-;_-@_-"/>
    <numFmt numFmtId="167" formatCode="_-* #,##0_-;\-* #,##0_-;_-* &quot;-&quot;??_-;_-@_-"/>
    <numFmt numFmtId="168" formatCode="[$-C09]dd\-mmm\-yy;@"/>
    <numFmt numFmtId="169" formatCode="_-* #,##0.00000_-;\-* #,##0.00000_-;_-* &quot;-&quot;??_-;_-@_-"/>
    <numFmt numFmtId="170" formatCode="_-* #,##0.000_-;\-* #,##0.000_-;_-* &quot;-&quot;??_-;_-@_-"/>
    <numFmt numFmtId="171" formatCode="_-* #,##0.00000000_-;\-* #,##0.00000000_-;_-* &quot;-&quot;??_-;_-@_-"/>
    <numFmt numFmtId="172" formatCode="0.0000"/>
    <numFmt numFmtId="173" formatCode="_-&quot;$&quot;* #,##0.000000_-;\-&quot;$&quot;* #,##0.000000_-;_-&quot;$&quot;* &quot;-&quot;??_-;_-@_-"/>
    <numFmt numFmtId="174" formatCode="_-* #,##0.0000_-;\-* #,##0.0000_-;_-* &quot;-&quot;??_-;_-@_-"/>
    <numFmt numFmtId="175" formatCode="0.00000"/>
    <numFmt numFmtId="176" formatCode="0.000000"/>
    <numFmt numFmtId="177" formatCode="0.000"/>
    <numFmt numFmtId="178" formatCode="_-&quot;$&quot;* #,##0_-;\-&quot;$&quot;* #,##0_-;_-&quot;$&quot;* &quot;-&quot;??_-;_-@_-"/>
    <numFmt numFmtId="179" formatCode="_(&quot;$&quot;* #,##0.0000_);_(&quot;$&quot;* \(#,##0.0000\);_(&quot;$&quot;* &quot;-&quot;????_);_(@_)"/>
    <numFmt numFmtId="180" formatCode="#.0000"/>
    <numFmt numFmtId="181" formatCode="_(&quot;$&quot;* #,##0.0000_);_(&quot;$&quot;* \(#,##0.00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indexed="2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9"/>
      <color rgb="FF00B0F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2" borderId="0" applyNumberFormat="0" applyBorder="0" applyAlignment="0" applyProtection="0"/>
    <xf numFmtId="9" fontId="3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Fill="1"/>
    <xf numFmtId="43" fontId="3" fillId="0" borderId="0" xfId="1" applyFont="1" applyFill="1"/>
    <xf numFmtId="0" fontId="7" fillId="0" borderId="0" xfId="0" applyFont="1"/>
    <xf numFmtId="168" fontId="0" fillId="0" borderId="0" xfId="0" applyNumberFormat="1" applyFill="1"/>
    <xf numFmtId="169" fontId="3" fillId="0" borderId="0" xfId="1" applyNumberFormat="1" applyFont="1" applyFill="1"/>
    <xf numFmtId="167" fontId="3" fillId="0" borderId="0" xfId="1" applyNumberFormat="1" applyFont="1" applyFill="1"/>
    <xf numFmtId="166" fontId="3" fillId="0" borderId="0" xfId="1" applyNumberFormat="1" applyFont="1" applyFill="1"/>
    <xf numFmtId="166" fontId="0" fillId="0" borderId="0" xfId="0" applyNumberFormat="1" applyFill="1"/>
    <xf numFmtId="0" fontId="8" fillId="0" borderId="0" xfId="0" applyFont="1" applyFill="1"/>
    <xf numFmtId="168" fontId="8" fillId="0" borderId="0" xfId="0" applyNumberFormat="1" applyFont="1" applyFill="1"/>
    <xf numFmtId="0" fontId="9" fillId="0" borderId="0" xfId="0" applyFont="1"/>
    <xf numFmtId="170" fontId="9" fillId="0" borderId="0" xfId="1" applyNumberFormat="1" applyFont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168" fontId="0" fillId="0" borderId="0" xfId="0" applyNumberFormat="1" applyFill="1" applyAlignment="1">
      <alignment horizontal="left"/>
    </xf>
    <xf numFmtId="170" fontId="9" fillId="0" borderId="0" xfId="1" applyNumberFormat="1" applyFont="1" applyBorder="1"/>
    <xf numFmtId="172" fontId="0" fillId="0" borderId="0" xfId="0" applyNumberFormat="1"/>
    <xf numFmtId="173" fontId="3" fillId="0" borderId="0" xfId="2" applyNumberFormat="1" applyFont="1" applyFill="1"/>
    <xf numFmtId="165" fontId="3" fillId="0" borderId="0" xfId="2" applyNumberFormat="1" applyFont="1" applyFill="1"/>
    <xf numFmtId="43" fontId="3" fillId="0" borderId="0" xfId="1" applyNumberFormat="1" applyFont="1" applyFill="1"/>
    <xf numFmtId="0" fontId="8" fillId="0" borderId="0" xfId="0" applyFont="1" applyFill="1" applyAlignment="1">
      <alignment horizontal="center"/>
    </xf>
    <xf numFmtId="168" fontId="8" fillId="0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/>
    <xf numFmtId="168" fontId="9" fillId="0" borderId="0" xfId="0" applyNumberFormat="1" applyFont="1" applyBorder="1"/>
    <xf numFmtId="9" fontId="9" fillId="0" borderId="0" xfId="4" applyFont="1" applyBorder="1" applyAlignment="1">
      <alignment horizontal="left"/>
    </xf>
    <xf numFmtId="170" fontId="9" fillId="0" borderId="0" xfId="1" applyNumberFormat="1" applyFont="1" applyBorder="1" applyAlignment="1">
      <alignment horizontal="left"/>
    </xf>
    <xf numFmtId="15" fontId="0" fillId="3" borderId="0" xfId="0" applyNumberFormat="1" applyFill="1"/>
    <xf numFmtId="173" fontId="3" fillId="0" borderId="0" xfId="2" applyNumberFormat="1" applyFont="1" applyFill="1" applyAlignment="1">
      <alignment horizontal="left"/>
    </xf>
    <xf numFmtId="173" fontId="8" fillId="0" borderId="0" xfId="2" applyNumberFormat="1" applyFont="1" applyFill="1" applyAlignment="1">
      <alignment horizontal="left"/>
    </xf>
    <xf numFmtId="170" fontId="12" fillId="0" borderId="0" xfId="0" applyNumberFormat="1" applyFont="1" applyFill="1"/>
    <xf numFmtId="168" fontId="13" fillId="0" borderId="1" xfId="0" applyNumberFormat="1" applyFont="1" applyBorder="1"/>
    <xf numFmtId="0" fontId="9" fillId="4" borderId="1" xfId="0" applyFont="1" applyFill="1" applyBorder="1" applyProtection="1"/>
    <xf numFmtId="172" fontId="0" fillId="0" borderId="0" xfId="0" applyNumberFormat="1" applyFill="1" applyProtection="1"/>
    <xf numFmtId="44" fontId="3" fillId="0" borderId="0" xfId="2" applyFont="1" applyFill="1" applyProtection="1"/>
    <xf numFmtId="165" fontId="3" fillId="0" borderId="0" xfId="2" applyNumberFormat="1" applyFont="1" applyFill="1" applyProtection="1"/>
    <xf numFmtId="171" fontId="3" fillId="0" borderId="0" xfId="1" applyNumberFormat="1" applyFont="1" applyFill="1" applyProtection="1"/>
    <xf numFmtId="44" fontId="0" fillId="0" borderId="0" xfId="0" applyNumberFormat="1" applyFill="1" applyProtection="1"/>
    <xf numFmtId="165" fontId="0" fillId="0" borderId="0" xfId="0" applyNumberFormat="1" applyFill="1" applyProtection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2" fontId="0" fillId="0" borderId="0" xfId="0" applyNumberFormat="1"/>
    <xf numFmtId="15" fontId="0" fillId="5" borderId="0" xfId="0" applyNumberFormat="1" applyFill="1"/>
    <xf numFmtId="0" fontId="5" fillId="5" borderId="0" xfId="0" applyFont="1" applyFill="1" applyAlignment="1">
      <alignment horizontal="center" wrapText="1"/>
    </xf>
    <xf numFmtId="0" fontId="0" fillId="6" borderId="0" xfId="0" applyFill="1"/>
    <xf numFmtId="168" fontId="0" fillId="6" borderId="0" xfId="0" applyNumberFormat="1" applyFill="1"/>
    <xf numFmtId="169" fontId="3" fillId="6" borderId="0" xfId="1" applyNumberFormat="1" applyFont="1" applyFill="1"/>
    <xf numFmtId="167" fontId="3" fillId="6" borderId="0" xfId="1" applyNumberFormat="1" applyFont="1" applyFill="1"/>
    <xf numFmtId="43" fontId="3" fillId="6" borderId="0" xfId="1" applyFont="1" applyFill="1"/>
    <xf numFmtId="166" fontId="3" fillId="6" borderId="0" xfId="1" applyNumberFormat="1" applyFont="1" applyFill="1"/>
    <xf numFmtId="1" fontId="0" fillId="6" borderId="0" xfId="0" applyNumberFormat="1" applyFill="1" applyProtection="1"/>
    <xf numFmtId="172" fontId="0" fillId="6" borderId="0" xfId="0" applyNumberFormat="1" applyFill="1" applyProtection="1"/>
    <xf numFmtId="44" fontId="3" fillId="6" borderId="0" xfId="2" applyFont="1" applyFill="1" applyProtection="1"/>
    <xf numFmtId="165" fontId="3" fillId="6" borderId="0" xfId="2" applyNumberFormat="1" applyFont="1" applyFill="1" applyProtection="1"/>
    <xf numFmtId="171" fontId="3" fillId="6" borderId="0" xfId="1" applyNumberFormat="1" applyFont="1" applyFill="1" applyProtection="1"/>
    <xf numFmtId="44" fontId="0" fillId="6" borderId="0" xfId="0" applyNumberFormat="1" applyFill="1" applyProtection="1"/>
    <xf numFmtId="165" fontId="0" fillId="6" borderId="0" xfId="0" applyNumberFormat="1" applyFill="1" applyProtection="1"/>
    <xf numFmtId="169" fontId="8" fillId="6" borderId="0" xfId="1" applyNumberFormat="1" applyFont="1" applyFill="1"/>
    <xf numFmtId="174" fontId="3" fillId="0" borderId="0" xfId="1" applyNumberFormat="1" applyFont="1"/>
    <xf numFmtId="166" fontId="8" fillId="0" borderId="0" xfId="1" applyNumberFormat="1" applyFont="1" applyFill="1"/>
    <xf numFmtId="173" fontId="8" fillId="0" borderId="0" xfId="2" applyNumberFormat="1" applyFont="1" applyFill="1"/>
    <xf numFmtId="165" fontId="8" fillId="0" borderId="0" xfId="2" applyNumberFormat="1" applyFont="1" applyFill="1"/>
    <xf numFmtId="43" fontId="3" fillId="0" borderId="0" xfId="1" applyFont="1"/>
    <xf numFmtId="174" fontId="3" fillId="6" borderId="0" xfId="1" applyNumberFormat="1" applyFont="1" applyFill="1"/>
    <xf numFmtId="15" fontId="0" fillId="7" borderId="0" xfId="0" applyNumberFormat="1" applyFill="1"/>
    <xf numFmtId="0" fontId="5" fillId="7" borderId="0" xfId="0" applyFont="1" applyFill="1" applyAlignment="1">
      <alignment horizontal="center" wrapText="1"/>
    </xf>
    <xf numFmtId="15" fontId="0" fillId="8" borderId="0" xfId="0" applyNumberFormat="1" applyFill="1"/>
    <xf numFmtId="0" fontId="5" fillId="8" borderId="0" xfId="0" applyFont="1" applyFill="1" applyAlignment="1">
      <alignment horizontal="center" wrapText="1"/>
    </xf>
    <xf numFmtId="15" fontId="0" fillId="9" borderId="0" xfId="0" applyNumberFormat="1" applyFill="1"/>
    <xf numFmtId="0" fontId="5" fillId="9" borderId="0" xfId="0" applyFont="1" applyFill="1" applyAlignment="1">
      <alignment horizontal="center" wrapText="1"/>
    </xf>
    <xf numFmtId="0" fontId="0" fillId="10" borderId="0" xfId="0" applyFill="1"/>
    <xf numFmtId="170" fontId="14" fillId="0" borderId="0" xfId="0" applyNumberFormat="1" applyFont="1" applyFill="1"/>
    <xf numFmtId="170" fontId="14" fillId="6" borderId="0" xfId="0" applyNumberFormat="1" applyFont="1" applyFill="1"/>
    <xf numFmtId="170" fontId="14" fillId="6" borderId="0" xfId="0" applyNumberFormat="1" applyFont="1" applyFill="1" applyProtection="1"/>
    <xf numFmtId="170" fontId="8" fillId="6" borderId="0" xfId="0" applyNumberFormat="1" applyFont="1" applyFill="1" applyProtection="1"/>
    <xf numFmtId="15" fontId="0" fillId="6" borderId="0" xfId="0" applyNumberFormat="1" applyFill="1"/>
    <xf numFmtId="15" fontId="0" fillId="11" borderId="0" xfId="0" applyNumberFormat="1" applyFill="1"/>
    <xf numFmtId="0" fontId="5" fillId="11" borderId="0" xfId="0" applyFont="1" applyFill="1" applyAlignment="1">
      <alignment horizontal="center" wrapText="1"/>
    </xf>
    <xf numFmtId="15" fontId="0" fillId="12" borderId="0" xfId="0" applyNumberFormat="1" applyFill="1"/>
    <xf numFmtId="0" fontId="5" fillId="12" borderId="0" xfId="0" applyFont="1" applyFill="1" applyAlignment="1">
      <alignment horizontal="center" wrapText="1"/>
    </xf>
    <xf numFmtId="168" fontId="9" fillId="0" borderId="0" xfId="0" applyNumberFormat="1" applyFont="1" applyBorder="1" applyProtection="1"/>
    <xf numFmtId="170" fontId="13" fillId="0" borderId="0" xfId="1" applyNumberFormat="1" applyFont="1" applyBorder="1" applyProtection="1">
      <protection locked="0"/>
    </xf>
    <xf numFmtId="168" fontId="13" fillId="0" borderId="0" xfId="0" applyNumberFormat="1" applyFont="1" applyBorder="1" applyProtection="1">
      <protection locked="0"/>
    </xf>
    <xf numFmtId="170" fontId="13" fillId="0" borderId="0" xfId="1" applyNumberFormat="1" applyFont="1" applyFill="1" applyBorder="1" applyProtection="1">
      <protection locked="0"/>
    </xf>
    <xf numFmtId="15" fontId="0" fillId="13" borderId="0" xfId="0" applyNumberFormat="1" applyFill="1"/>
    <xf numFmtId="0" fontId="5" fillId="13" borderId="0" xfId="0" applyFont="1" applyFill="1" applyAlignment="1">
      <alignment horizontal="center" wrapText="1"/>
    </xf>
    <xf numFmtId="0" fontId="9" fillId="0" borderId="0" xfId="0" applyFont="1" applyFill="1" applyBorder="1" applyProtection="1"/>
    <xf numFmtId="170" fontId="9" fillId="0" borderId="0" xfId="1" applyNumberFormat="1" applyFont="1" applyFill="1" applyBorder="1" applyProtection="1"/>
    <xf numFmtId="15" fontId="0" fillId="4" borderId="0" xfId="0" applyNumberFormat="1" applyFill="1"/>
    <xf numFmtId="0" fontId="5" fillId="4" borderId="0" xfId="0" applyFont="1" applyFill="1" applyAlignment="1">
      <alignment horizontal="center" wrapText="1"/>
    </xf>
    <xf numFmtId="15" fontId="0" fillId="14" borderId="0" xfId="0" applyNumberFormat="1" applyFill="1"/>
    <xf numFmtId="0" fontId="5" fillId="14" borderId="0" xfId="0" applyFont="1" applyFill="1" applyAlignment="1">
      <alignment horizontal="center" wrapText="1"/>
    </xf>
    <xf numFmtId="174" fontId="15" fillId="0" borderId="0" xfId="1" applyNumberFormat="1" applyFont="1" applyProtection="1">
      <protection locked="0"/>
    </xf>
    <xf numFmtId="174" fontId="3" fillId="0" borderId="0" xfId="1" applyNumberFormat="1" applyFont="1" applyProtection="1"/>
    <xf numFmtId="0" fontId="0" fillId="0" borderId="0" xfId="0" applyProtection="1"/>
    <xf numFmtId="174" fontId="0" fillId="0" borderId="0" xfId="0" applyNumberFormat="1" applyProtection="1"/>
    <xf numFmtId="43" fontId="0" fillId="0" borderId="0" xfId="0" applyNumberFormat="1" applyProtection="1"/>
    <xf numFmtId="15" fontId="0" fillId="15" borderId="0" xfId="0" applyNumberFormat="1" applyFill="1"/>
    <xf numFmtId="0" fontId="5" fillId="15" borderId="0" xfId="0" applyFont="1" applyFill="1" applyAlignment="1">
      <alignment horizontal="center" wrapText="1"/>
    </xf>
    <xf numFmtId="15" fontId="0" fillId="16" borderId="0" xfId="0" applyNumberFormat="1" applyFill="1"/>
    <xf numFmtId="0" fontId="5" fillId="16" borderId="0" xfId="0" applyFont="1" applyFill="1" applyAlignment="1">
      <alignment horizontal="center" wrapText="1"/>
    </xf>
    <xf numFmtId="0" fontId="8" fillId="6" borderId="0" xfId="0" applyFont="1" applyFill="1"/>
    <xf numFmtId="168" fontId="8" fillId="6" borderId="0" xfId="0" applyNumberFormat="1" applyFont="1" applyFill="1"/>
    <xf numFmtId="167" fontId="8" fillId="6" borderId="0" xfId="1" applyNumberFormat="1" applyFont="1" applyFill="1"/>
    <xf numFmtId="174" fontId="15" fillId="0" borderId="0" xfId="1" applyNumberFormat="1" applyFont="1" applyAlignment="1" applyProtection="1">
      <alignment horizontal="left"/>
    </xf>
    <xf numFmtId="174" fontId="15" fillId="0" borderId="0" xfId="1" applyNumberFormat="1" applyFont="1" applyProtection="1"/>
    <xf numFmtId="0" fontId="16" fillId="3" borderId="0" xfId="0" applyFont="1" applyFill="1" applyAlignment="1">
      <alignment wrapText="1"/>
    </xf>
    <xf numFmtId="0" fontId="17" fillId="3" borderId="0" xfId="0" applyFont="1" applyFill="1" applyAlignment="1">
      <alignment wrapText="1"/>
    </xf>
    <xf numFmtId="0" fontId="0" fillId="6" borderId="0" xfId="0" applyFill="1"/>
    <xf numFmtId="168" fontId="0" fillId="6" borderId="0" xfId="0" applyNumberFormat="1" applyFill="1"/>
    <xf numFmtId="169" fontId="3" fillId="6" borderId="0" xfId="1" applyNumberFormat="1" applyFont="1" applyFill="1"/>
    <xf numFmtId="167" fontId="3" fillId="6" borderId="0" xfId="1" applyNumberFormat="1" applyFont="1" applyFill="1"/>
    <xf numFmtId="43" fontId="3" fillId="6" borderId="0" xfId="1" applyFont="1" applyFill="1"/>
    <xf numFmtId="166" fontId="3" fillId="6" borderId="0" xfId="1" applyNumberFormat="1" applyFont="1" applyFill="1"/>
    <xf numFmtId="170" fontId="12" fillId="6" borderId="0" xfId="0" applyNumberFormat="1" applyFont="1" applyFill="1"/>
    <xf numFmtId="1" fontId="0" fillId="6" borderId="0" xfId="0" applyNumberFormat="1" applyFill="1" applyProtection="1"/>
    <xf numFmtId="172" fontId="0" fillId="6" borderId="0" xfId="0" applyNumberFormat="1" applyFill="1" applyProtection="1"/>
    <xf numFmtId="44" fontId="3" fillId="6" borderId="0" xfId="2" applyFont="1" applyFill="1" applyProtection="1"/>
    <xf numFmtId="165" fontId="3" fillId="6" borderId="0" xfId="2" applyNumberFormat="1" applyFont="1" applyFill="1" applyProtection="1"/>
    <xf numFmtId="171" fontId="3" fillId="6" borderId="0" xfId="1" applyNumberFormat="1" applyFont="1" applyFill="1" applyProtection="1"/>
    <xf numFmtId="44" fontId="0" fillId="6" borderId="0" xfId="0" applyNumberFormat="1" applyFill="1" applyProtection="1"/>
    <xf numFmtId="165" fontId="0" fillId="6" borderId="0" xfId="0" applyNumberFormat="1" applyFill="1" applyProtection="1"/>
    <xf numFmtId="174" fontId="3" fillId="6" borderId="0" xfId="1" applyNumberFormat="1" applyFont="1" applyFill="1"/>
    <xf numFmtId="170" fontId="14" fillId="6" borderId="0" xfId="0" applyNumberFormat="1" applyFont="1" applyFill="1"/>
    <xf numFmtId="15" fontId="0" fillId="17" borderId="0" xfId="0" applyNumberFormat="1" applyFill="1"/>
    <xf numFmtId="0" fontId="5" fillId="17" borderId="0" xfId="0" applyFont="1" applyFill="1" applyAlignment="1">
      <alignment horizontal="center" wrapText="1"/>
    </xf>
    <xf numFmtId="175" fontId="0" fillId="0" borderId="0" xfId="0" applyNumberFormat="1"/>
    <xf numFmtId="15" fontId="0" fillId="18" borderId="0" xfId="0" applyNumberFormat="1" applyFill="1"/>
    <xf numFmtId="0" fontId="5" fillId="18" borderId="0" xfId="0" applyFont="1" applyFill="1" applyAlignment="1">
      <alignment horizontal="center" wrapText="1"/>
    </xf>
    <xf numFmtId="0" fontId="0" fillId="19" borderId="0" xfId="0" applyFill="1" applyAlignment="1">
      <alignment horizontal="center"/>
    </xf>
    <xf numFmtId="168" fontId="0" fillId="19" borderId="0" xfId="0" applyNumberFormat="1" applyFill="1" applyAlignment="1">
      <alignment horizontal="left"/>
    </xf>
    <xf numFmtId="15" fontId="0" fillId="19" borderId="0" xfId="0" applyNumberFormat="1" applyFill="1" applyAlignment="1">
      <alignment horizontal="left"/>
    </xf>
    <xf numFmtId="15" fontId="0" fillId="20" borderId="0" xfId="0" applyNumberFormat="1" applyFill="1"/>
    <xf numFmtId="0" fontId="5" fillId="20" borderId="0" xfId="0" applyFont="1" applyFill="1" applyAlignment="1">
      <alignment horizontal="center" wrapText="1"/>
    </xf>
    <xf numFmtId="0" fontId="0" fillId="19" borderId="0" xfId="0" applyFill="1"/>
    <xf numFmtId="43" fontId="3" fillId="19" borderId="0" xfId="1" applyFont="1" applyFill="1"/>
    <xf numFmtId="168" fontId="0" fillId="6" borderId="0" xfId="0" applyNumberFormat="1" applyFill="1" applyAlignment="1">
      <alignment horizontal="left"/>
    </xf>
    <xf numFmtId="173" fontId="3" fillId="19" borderId="0" xfId="2" applyNumberFormat="1" applyFont="1" applyFill="1" applyAlignment="1">
      <alignment horizontal="left"/>
    </xf>
    <xf numFmtId="172" fontId="0" fillId="19" borderId="0" xfId="0" applyNumberFormat="1" applyFill="1"/>
    <xf numFmtId="2" fontId="0" fillId="19" borderId="0" xfId="0" applyNumberFormat="1" applyFill="1"/>
    <xf numFmtId="175" fontId="0" fillId="19" borderId="0" xfId="0" applyNumberFormat="1" applyFill="1"/>
    <xf numFmtId="173" fontId="3" fillId="19" borderId="0" xfId="2" applyNumberFormat="1" applyFont="1" applyFill="1"/>
    <xf numFmtId="172" fontId="0" fillId="10" borderId="0" xfId="0" applyNumberFormat="1" applyFill="1"/>
    <xf numFmtId="2" fontId="0" fillId="10" borderId="0" xfId="0" applyNumberFormat="1" applyFill="1"/>
    <xf numFmtId="174" fontId="3" fillId="0" borderId="0" xfId="1" applyNumberFormat="1" applyFont="1" applyFill="1"/>
    <xf numFmtId="164" fontId="0" fillId="0" borderId="0" xfId="0" applyNumberFormat="1"/>
    <xf numFmtId="164" fontId="0" fillId="0" borderId="0" xfId="0" applyNumberFormat="1" applyProtection="1"/>
    <xf numFmtId="15" fontId="0" fillId="21" borderId="0" xfId="0" applyNumberFormat="1" applyFill="1"/>
    <xf numFmtId="0" fontId="5" fillId="21" borderId="0" xfId="0" applyFont="1" applyFill="1" applyAlignment="1">
      <alignment horizontal="center" wrapText="1"/>
    </xf>
    <xf numFmtId="174" fontId="3" fillId="22" borderId="0" xfId="1" applyNumberFormat="1" applyFont="1" applyFill="1" applyProtection="1"/>
    <xf numFmtId="174" fontId="15" fillId="22" borderId="0" xfId="1" applyNumberFormat="1" applyFont="1" applyFill="1" applyProtection="1">
      <protection locked="0"/>
    </xf>
    <xf numFmtId="168" fontId="6" fillId="0" borderId="0" xfId="0" applyNumberFormat="1" applyFont="1" applyFill="1" applyAlignment="1">
      <alignment horizontal="left"/>
    </xf>
    <xf numFmtId="173" fontId="6" fillId="0" borderId="0" xfId="2" applyNumberFormat="1" applyFont="1" applyFill="1" applyAlignment="1">
      <alignment horizontal="left"/>
    </xf>
    <xf numFmtId="15" fontId="6" fillId="19" borderId="0" xfId="0" applyNumberFormat="1" applyFont="1" applyFill="1" applyAlignment="1">
      <alignment horizontal="left"/>
    </xf>
    <xf numFmtId="0" fontId="6" fillId="0" borderId="0" xfId="0" applyFont="1"/>
    <xf numFmtId="14" fontId="0" fillId="0" borderId="0" xfId="0" applyNumberFormat="1"/>
    <xf numFmtId="0" fontId="18" fillId="0" borderId="0" xfId="0" applyFont="1"/>
    <xf numFmtId="2" fontId="18" fillId="0" borderId="0" xfId="0" applyNumberFormat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68" fontId="0" fillId="19" borderId="0" xfId="0" applyNumberFormat="1" applyFill="1"/>
    <xf numFmtId="0" fontId="0" fillId="0" borderId="0" xfId="0" applyAlignment="1">
      <alignment horizontal="center"/>
    </xf>
    <xf numFmtId="177" fontId="0" fillId="0" borderId="0" xfId="0" applyNumberFormat="1"/>
    <xf numFmtId="0" fontId="23" fillId="0" borderId="0" xfId="0" applyFont="1"/>
    <xf numFmtId="0" fontId="0" fillId="23" borderId="0" xfId="0" applyFill="1"/>
    <xf numFmtId="2" fontId="0" fillId="13" borderId="0" xfId="0" applyNumberFormat="1" applyFill="1"/>
    <xf numFmtId="172" fontId="0" fillId="23" borderId="0" xfId="0" applyNumberFormat="1" applyFill="1"/>
    <xf numFmtId="2" fontId="0" fillId="23" borderId="0" xfId="0" applyNumberFormat="1" applyFill="1"/>
    <xf numFmtId="15" fontId="0" fillId="24" borderId="0" xfId="0" applyNumberFormat="1" applyFill="1"/>
    <xf numFmtId="0" fontId="5" fillId="24" borderId="0" xfId="0" applyFont="1" applyFill="1" applyAlignment="1">
      <alignment horizontal="center" wrapText="1"/>
    </xf>
    <xf numFmtId="0" fontId="8" fillId="23" borderId="0" xfId="0" applyFont="1" applyFill="1"/>
    <xf numFmtId="15" fontId="0" fillId="22" borderId="0" xfId="0" applyNumberFormat="1" applyFill="1"/>
    <xf numFmtId="0" fontId="5" fillId="22" borderId="0" xfId="0" applyFont="1" applyFill="1" applyAlignment="1">
      <alignment horizontal="center" wrapText="1"/>
    </xf>
    <xf numFmtId="170" fontId="24" fillId="25" borderId="0" xfId="0" applyNumberFormat="1" applyFont="1" applyFill="1" applyProtection="1"/>
    <xf numFmtId="15" fontId="8" fillId="6" borderId="0" xfId="0" applyNumberFormat="1" applyFont="1" applyFill="1"/>
    <xf numFmtId="170" fontId="14" fillId="19" borderId="0" xfId="0" applyNumberFormat="1" applyFont="1" applyFill="1"/>
    <xf numFmtId="165" fontId="3" fillId="19" borderId="0" xfId="2" applyNumberFormat="1" applyFont="1" applyFill="1"/>
    <xf numFmtId="43" fontId="3" fillId="19" borderId="0" xfId="1" applyNumberFormat="1" applyFont="1" applyFill="1"/>
    <xf numFmtId="177" fontId="0" fillId="19" borderId="0" xfId="0" applyNumberFormat="1" applyFill="1"/>
    <xf numFmtId="15" fontId="0" fillId="26" borderId="0" xfId="0" applyNumberFormat="1" applyFill="1"/>
    <xf numFmtId="0" fontId="5" fillId="26" borderId="0" xfId="0" applyFont="1" applyFill="1" applyAlignment="1">
      <alignment horizontal="center" wrapText="1"/>
    </xf>
    <xf numFmtId="0" fontId="8" fillId="0" borderId="0" xfId="0" applyFont="1"/>
    <xf numFmtId="176" fontId="0" fillId="0" borderId="0" xfId="0" applyNumberFormat="1"/>
    <xf numFmtId="169" fontId="6" fillId="6" borderId="0" xfId="1" applyNumberFormat="1" applyFont="1" applyFill="1"/>
    <xf numFmtId="43" fontId="6" fillId="6" borderId="0" xfId="1" applyFont="1" applyFill="1"/>
    <xf numFmtId="166" fontId="6" fillId="6" borderId="0" xfId="1" applyNumberFormat="1" applyFont="1" applyFill="1"/>
    <xf numFmtId="0" fontId="8" fillId="10" borderId="0" xfId="0" applyFont="1" applyFill="1"/>
    <xf numFmtId="0" fontId="8" fillId="19" borderId="0" xfId="0" applyFont="1" applyFill="1" applyAlignment="1">
      <alignment horizontal="center"/>
    </xf>
    <xf numFmtId="17" fontId="0" fillId="0" borderId="0" xfId="0" applyNumberFormat="1"/>
    <xf numFmtId="1" fontId="0" fillId="0" borderId="0" xfId="0" applyNumberFormat="1" applyFill="1" applyProtection="1"/>
    <xf numFmtId="0" fontId="0" fillId="0" borderId="0" xfId="0" applyProtection="1">
      <protection locked="0"/>
    </xf>
    <xf numFmtId="168" fontId="0" fillId="0" borderId="0" xfId="0" applyNumberForma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179" fontId="0" fillId="0" borderId="0" xfId="0" applyNumberFormat="1"/>
    <xf numFmtId="178" fontId="3" fillId="0" borderId="0" xfId="2" applyNumberFormat="1" applyFont="1" applyFill="1" applyAlignment="1">
      <alignment horizontal="left"/>
    </xf>
    <xf numFmtId="180" fontId="25" fillId="0" borderId="0" xfId="0" applyNumberFormat="1" applyFont="1" applyAlignment="1">
      <alignment horizontal="right" vertical="top"/>
    </xf>
    <xf numFmtId="165" fontId="25" fillId="0" borderId="0" xfId="2" applyNumberFormat="1" applyFont="1" applyAlignment="1">
      <alignment horizontal="right" vertical="top"/>
    </xf>
    <xf numFmtId="165" fontId="3" fillId="0" borderId="0" xfId="2" applyNumberFormat="1" applyFont="1"/>
    <xf numFmtId="180" fontId="0" fillId="0" borderId="0" xfId="0" applyNumberFormat="1" applyFont="1"/>
    <xf numFmtId="15" fontId="0" fillId="27" borderId="0" xfId="0" applyNumberFormat="1" applyFill="1"/>
    <xf numFmtId="0" fontId="5" fillId="27" borderId="0" xfId="0" applyFont="1" applyFill="1" applyAlignment="1">
      <alignment horizontal="center"/>
    </xf>
    <xf numFmtId="15" fontId="0" fillId="28" borderId="0" xfId="0" applyNumberFormat="1" applyFill="1"/>
    <xf numFmtId="0" fontId="5" fillId="28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181" fontId="0" fillId="0" borderId="0" xfId="0" applyNumberFormat="1" applyFill="1"/>
    <xf numFmtId="0" fontId="26" fillId="0" borderId="0" xfId="0" applyFont="1" applyFill="1" applyBorder="1" applyProtection="1"/>
    <xf numFmtId="0" fontId="26" fillId="0" borderId="0" xfId="0" applyFont="1"/>
    <xf numFmtId="0" fontId="17" fillId="3" borderId="0" xfId="0" applyFont="1" applyFill="1"/>
    <xf numFmtId="0" fontId="5" fillId="24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27" fillId="0" borderId="0" xfId="0" applyFont="1" applyFill="1"/>
    <xf numFmtId="165" fontId="0" fillId="0" borderId="0" xfId="0" applyNumberFormat="1"/>
    <xf numFmtId="165" fontId="0" fillId="0" borderId="0" xfId="0" applyNumberFormat="1" applyFill="1"/>
    <xf numFmtId="165" fontId="3" fillId="0" borderId="0" xfId="1" applyNumberFormat="1" applyFont="1" applyFill="1"/>
    <xf numFmtId="0" fontId="5" fillId="7" borderId="0" xfId="0" applyFont="1" applyFill="1" applyAlignment="1">
      <alignment horizontal="center"/>
    </xf>
    <xf numFmtId="165" fontId="28" fillId="0" borderId="0" xfId="0" applyNumberFormat="1" applyFont="1" applyFill="1" applyAlignment="1">
      <alignment horizontal="center"/>
    </xf>
    <xf numFmtId="181" fontId="4" fillId="0" borderId="0" xfId="3" applyNumberFormat="1" applyFill="1"/>
    <xf numFmtId="165" fontId="25" fillId="0" borderId="0" xfId="2" applyNumberFormat="1" applyFont="1" applyFill="1" applyAlignment="1">
      <alignment horizontal="right" vertical="top"/>
    </xf>
    <xf numFmtId="180" fontId="25" fillId="0" borderId="0" xfId="0" applyNumberFormat="1" applyFont="1" applyFill="1" applyAlignment="1">
      <alignment horizontal="right" vertical="top"/>
    </xf>
    <xf numFmtId="179" fontId="0" fillId="0" borderId="0" xfId="0" applyNumberFormat="1" applyFill="1"/>
    <xf numFmtId="0" fontId="14" fillId="6" borderId="0" xfId="0" applyFont="1" applyFill="1"/>
    <xf numFmtId="0" fontId="0" fillId="18" borderId="0" xfId="0" applyFill="1" applyProtection="1"/>
    <xf numFmtId="0" fontId="5" fillId="14" borderId="0" xfId="0" applyFont="1" applyFill="1" applyAlignment="1">
      <alignment horizontal="center"/>
    </xf>
    <xf numFmtId="172" fontId="3" fillId="0" borderId="0" xfId="2" applyNumberFormat="1" applyFont="1"/>
    <xf numFmtId="0" fontId="0" fillId="6" borderId="0" xfId="0" applyFont="1" applyFill="1"/>
    <xf numFmtId="168" fontId="0" fillId="6" borderId="0" xfId="0" applyNumberFormat="1" applyFont="1" applyFill="1"/>
    <xf numFmtId="170" fontId="6" fillId="6" borderId="0" xfId="0" applyNumberFormat="1" applyFont="1" applyFill="1"/>
    <xf numFmtId="1" fontId="0" fillId="6" borderId="0" xfId="0" applyNumberFormat="1" applyFont="1" applyFill="1" applyProtection="1"/>
    <xf numFmtId="172" fontId="0" fillId="6" borderId="0" xfId="0" applyNumberFormat="1" applyFont="1" applyFill="1" applyProtection="1"/>
    <xf numFmtId="44" fontId="0" fillId="6" borderId="0" xfId="0" applyNumberFormat="1" applyFont="1" applyFill="1" applyProtection="1"/>
    <xf numFmtId="165" fontId="0" fillId="6" borderId="0" xfId="0" applyNumberFormat="1" applyFont="1" applyFill="1" applyProtection="1"/>
    <xf numFmtId="0" fontId="0" fillId="0" borderId="0" xfId="0" applyFont="1"/>
    <xf numFmtId="172" fontId="3" fillId="0" borderId="0" xfId="2" applyNumberFormat="1" applyFont="1" applyFill="1"/>
    <xf numFmtId="172" fontId="0" fillId="0" borderId="0" xfId="0" applyNumberFormat="1" applyFill="1"/>
    <xf numFmtId="44" fontId="3" fillId="0" borderId="0" xfId="2" applyNumberFormat="1" applyFont="1" applyFill="1"/>
    <xf numFmtId="44" fontId="8" fillId="0" borderId="0" xfId="2" applyNumberFormat="1" applyFont="1" applyFill="1"/>
    <xf numFmtId="0" fontId="0" fillId="0" borderId="0" xfId="0" applyFont="1" applyFill="1"/>
    <xf numFmtId="0" fontId="0" fillId="0" borderId="0" xfId="0" applyFill="1" applyAlignment="1">
      <alignment vertical="center"/>
    </xf>
    <xf numFmtId="170" fontId="8" fillId="6" borderId="0" xfId="0" applyNumberFormat="1" applyFont="1" applyFill="1"/>
    <xf numFmtId="175" fontId="0" fillId="0" borderId="0" xfId="0" applyNumberFormat="1" applyFill="1"/>
    <xf numFmtId="0" fontId="6" fillId="0" borderId="0" xfId="0" applyFont="1" applyFill="1"/>
    <xf numFmtId="165" fontId="6" fillId="0" borderId="0" xfId="0" applyNumberFormat="1" applyFont="1" applyFill="1"/>
    <xf numFmtId="172" fontId="6" fillId="0" borderId="0" xfId="0" applyNumberFormat="1" applyFont="1" applyFill="1"/>
    <xf numFmtId="165" fontId="8" fillId="0" borderId="0" xfId="0" applyNumberFormat="1" applyFont="1" applyFill="1"/>
    <xf numFmtId="172" fontId="8" fillId="0" borderId="0" xfId="0" applyNumberFormat="1" applyFont="1" applyFill="1"/>
    <xf numFmtId="181" fontId="8" fillId="0" borderId="0" xfId="0" applyNumberFormat="1" applyFont="1" applyFill="1"/>
    <xf numFmtId="0" fontId="1" fillId="0" borderId="0" xfId="0" applyFont="1"/>
    <xf numFmtId="178" fontId="3" fillId="0" borderId="0" xfId="2" applyNumberFormat="1" applyFont="1" applyProtection="1">
      <protection locked="0"/>
    </xf>
    <xf numFmtId="44" fontId="8" fillId="0" borderId="0" xfId="0" applyNumberFormat="1" applyFont="1" applyFill="1"/>
    <xf numFmtId="44" fontId="8" fillId="0" borderId="0" xfId="1" applyNumberFormat="1" applyFont="1" applyFill="1"/>
    <xf numFmtId="44" fontId="8" fillId="0" borderId="0" xfId="0" applyNumberFormat="1" applyFont="1"/>
    <xf numFmtId="44" fontId="0" fillId="0" borderId="0" xfId="0" applyNumberFormat="1"/>
    <xf numFmtId="174" fontId="15" fillId="0" borderId="0" xfId="1" applyNumberFormat="1" applyFont="1" applyFill="1" applyProtection="1"/>
    <xf numFmtId="170" fontId="12" fillId="23" borderId="0" xfId="0" applyNumberFormat="1" applyFont="1" applyFill="1"/>
    <xf numFmtId="172" fontId="28" fillId="17" borderId="0" xfId="0" applyNumberFormat="1" applyFont="1" applyFill="1" applyAlignment="1">
      <alignment horizontal="center"/>
    </xf>
    <xf numFmtId="165" fontId="28" fillId="17" borderId="0" xfId="0" applyNumberFormat="1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Good" xfId="3" builtinId="26"/>
    <cellStyle name="Normal" xfId="0" builtinId="0"/>
    <cellStyle name="Per cent" xfId="4" builtinId="5"/>
  </cellStyles>
  <dxfs count="102"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885825</xdr:colOff>
      <xdr:row>3</xdr:row>
      <xdr:rowOff>142875</xdr:rowOff>
    </xdr:to>
    <xdr:pic>
      <xdr:nvPicPr>
        <xdr:cNvPr id="1866" name="Picture 4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885825</xdr:colOff>
      <xdr:row>3</xdr:row>
      <xdr:rowOff>142875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355B559-CC88-473F-94D9-BA8F9B98B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7810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885825</xdr:colOff>
      <xdr:row>4</xdr:row>
      <xdr:rowOff>28575</xdr:rowOff>
    </xdr:to>
    <xdr:pic>
      <xdr:nvPicPr>
        <xdr:cNvPr id="15718" name="Picture 4">
          <a:extLst>
            <a:ext uri="{FF2B5EF4-FFF2-40B4-BE49-F238E27FC236}">
              <a16:creationId xmlns:a16="http://schemas.microsoft.com/office/drawing/2014/main" id="{00000000-0008-0000-0000-0000663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J239"/>
  <sheetViews>
    <sheetView showGridLines="0" tabSelected="1" view="pageLayout" zoomScaleNormal="100" workbookViewId="0">
      <selection activeCell="G6" sqref="G6"/>
    </sheetView>
  </sheetViews>
  <sheetFormatPr defaultRowHeight="14.5" x14ac:dyDescent="0.35"/>
  <cols>
    <col min="1" max="1" width="14.26953125" customWidth="1"/>
    <col min="2" max="2" width="5.81640625" bestFit="1" customWidth="1"/>
    <col min="3" max="3" width="10.54296875" bestFit="1" customWidth="1"/>
    <col min="4" max="4" width="10.7265625" bestFit="1" customWidth="1"/>
    <col min="5" max="5" width="14.1796875" style="194" customWidth="1"/>
    <col min="6" max="6" width="10" customWidth="1"/>
    <col min="7" max="7" width="11" bestFit="1" customWidth="1"/>
    <col min="8" max="9" width="9" bestFit="1" customWidth="1"/>
    <col min="10" max="10" width="6.1796875" customWidth="1"/>
  </cols>
  <sheetData>
    <row r="2" spans="1:10" ht="21" x14ac:dyDescent="0.5">
      <c r="C2" s="24" t="s">
        <v>219</v>
      </c>
    </row>
    <row r="3" spans="1:10" x14ac:dyDescent="0.35">
      <c r="C3" t="s">
        <v>215</v>
      </c>
      <c r="D3" s="16">
        <f>SemiCountModelRU!E1</f>
        <v>46068</v>
      </c>
      <c r="E3" s="195"/>
    </row>
    <row r="4" spans="1:10" x14ac:dyDescent="0.35">
      <c r="C4" t="s">
        <v>216</v>
      </c>
      <c r="D4" s="16">
        <f>+D3+1</f>
        <v>46069</v>
      </c>
      <c r="E4" s="195"/>
    </row>
    <row r="5" spans="1:10" ht="29" x14ac:dyDescent="0.35">
      <c r="A5" s="13" t="s">
        <v>401</v>
      </c>
      <c r="B5" s="14" t="s">
        <v>213</v>
      </c>
      <c r="C5" s="14" t="s">
        <v>220</v>
      </c>
      <c r="D5" s="14" t="s">
        <v>1</v>
      </c>
      <c r="E5" s="196" t="s">
        <v>387</v>
      </c>
      <c r="F5" s="14" t="s">
        <v>205</v>
      </c>
      <c r="G5" s="14" t="s">
        <v>252</v>
      </c>
      <c r="H5" s="14" t="s">
        <v>212</v>
      </c>
      <c r="I5" s="14" t="s">
        <v>211</v>
      </c>
      <c r="J5" s="14" t="s">
        <v>214</v>
      </c>
    </row>
    <row r="6" spans="1:10" x14ac:dyDescent="0.35">
      <c r="A6" s="1" t="str">
        <f>SemiCountModelRU!A6</f>
        <v>BSBGRS790262</v>
      </c>
      <c r="B6" s="15" t="str">
        <f>SemiCountModelRU!B6</f>
        <v>FL</v>
      </c>
      <c r="C6" s="16">
        <f>SemiCountModelRU!C6</f>
        <v>39169</v>
      </c>
      <c r="D6" s="16">
        <f>SemiCountModelRU!D6</f>
        <v>46109</v>
      </c>
      <c r="E6" s="198">
        <v>24597700</v>
      </c>
      <c r="F6" s="7">
        <v>0.28125</v>
      </c>
      <c r="G6" s="19">
        <f>SemiCountModelRU!V6/10</f>
        <v>4.53125</v>
      </c>
      <c r="H6" s="238">
        <f t="shared" ref="H6:H36" si="0">0.9995*I6</f>
        <v>100.11555034726115</v>
      </c>
      <c r="I6" s="238">
        <f>SemiCountModelRU!AA6</f>
        <v>100.16563316384307</v>
      </c>
      <c r="J6" s="21">
        <f>SemiCountModelRU!AB6</f>
        <v>4.5237571578948019</v>
      </c>
    </row>
    <row r="7" spans="1:10" x14ac:dyDescent="0.35">
      <c r="A7" s="1" t="str">
        <f>SemiCountModelRU!A7</f>
        <v>BSBGR1290265</v>
      </c>
      <c r="B7" s="15" t="str">
        <f>SemiCountModelRU!B7</f>
        <v>FX</v>
      </c>
      <c r="C7" s="16">
        <f>SemiCountModelRU!C7</f>
        <v>43570</v>
      </c>
      <c r="D7" s="16">
        <f>SemiCountModelRU!D7</f>
        <v>46127</v>
      </c>
      <c r="E7" s="198">
        <v>3000000</v>
      </c>
      <c r="F7" s="7"/>
      <c r="G7" s="19">
        <f>SemiCountModelRU!V7/10</f>
        <v>3.8899999999999997</v>
      </c>
      <c r="H7" s="238">
        <f t="shared" si="0"/>
        <v>100.02831898809461</v>
      </c>
      <c r="I7" s="238">
        <f>SemiCountModelRU!AA7</f>
        <v>100.07835816717819</v>
      </c>
      <c r="J7" s="21">
        <f>SemiCountModelRU!AB7</f>
        <v>3.3997999999999999</v>
      </c>
    </row>
    <row r="8" spans="1:10" x14ac:dyDescent="0.35">
      <c r="A8" s="1" t="str">
        <f>SemiCountModelRU!A8</f>
        <v>BSBGR1600265</v>
      </c>
      <c r="B8" s="15" t="str">
        <f>SemiCountModelRU!B8</f>
        <v>FX</v>
      </c>
      <c r="C8" s="16">
        <f>SemiCountModelRU!C8</f>
        <v>45037</v>
      </c>
      <c r="D8" s="16">
        <f>SemiCountModelRU!D8</f>
        <v>46133</v>
      </c>
      <c r="E8" s="198">
        <f>5230100+15939400</f>
        <v>21169500</v>
      </c>
      <c r="F8" s="7"/>
      <c r="G8" s="19">
        <f>SemiCountModelRU!V8/10</f>
        <v>3.6</v>
      </c>
      <c r="H8" s="238">
        <f>0.9995*I8</f>
        <v>99.985228889735126</v>
      </c>
      <c r="I8" s="238">
        <f>SemiCountModelRU!AA8</f>
        <v>100.03524651299162</v>
      </c>
      <c r="J8" s="21">
        <f>SemiCountModelRU!AB8</f>
        <v>3.3997999999999999</v>
      </c>
    </row>
    <row r="9" spans="1:10" x14ac:dyDescent="0.35">
      <c r="A9" s="1" t="str">
        <f>SemiCountModelRU!A9</f>
        <v>BSBGRS770264</v>
      </c>
      <c r="B9" s="15" t="str">
        <f>SemiCountModelRU!B9</f>
        <v>FL</v>
      </c>
      <c r="C9" s="16">
        <f>SemiCountModelRU!C9</f>
        <v>38841</v>
      </c>
      <c r="D9" s="16">
        <f>SemiCountModelRU!D9</f>
        <v>46146</v>
      </c>
      <c r="E9" s="198">
        <v>24264900</v>
      </c>
      <c r="F9" s="7">
        <v>0.3125</v>
      </c>
      <c r="G9" s="19">
        <f>SemiCountModelRU!V9/10</f>
        <v>4.5625</v>
      </c>
      <c r="H9" s="238">
        <f t="shared" si="0"/>
        <v>100.25960216593788</v>
      </c>
      <c r="I9" s="238">
        <f>SemiCountModelRU!AA9</f>
        <v>100.3097570444601</v>
      </c>
      <c r="J9" s="21">
        <f>SemiCountModelRU!AB9</f>
        <v>4.5484109765890191</v>
      </c>
    </row>
    <row r="10" spans="1:10" x14ac:dyDescent="0.35">
      <c r="A10" s="1" t="str">
        <f>SemiCountModelRU!A10</f>
        <v>BSBGR1450265</v>
      </c>
      <c r="B10" s="15" t="str">
        <f>SemiCountModelRU!B10</f>
        <v>FX</v>
      </c>
      <c r="C10" s="16">
        <f>SemiCountModelRU!C10</f>
        <v>44333</v>
      </c>
      <c r="D10" s="16">
        <f>SemiCountModelRU!D10</f>
        <v>46159</v>
      </c>
      <c r="E10" s="198">
        <v>681500</v>
      </c>
      <c r="F10" s="7"/>
      <c r="G10" s="19">
        <f>SemiCountModelRU!V10/10</f>
        <v>4.05</v>
      </c>
      <c r="H10" s="238">
        <f t="shared" si="0"/>
        <v>100.10998860365093</v>
      </c>
      <c r="I10" s="238">
        <f>SemiCountModelRU!AA10</f>
        <v>100.16006863796991</v>
      </c>
      <c r="J10" s="21">
        <f>SemiCountModelRU!AB10</f>
        <v>3.3997999999999999</v>
      </c>
    </row>
    <row r="11" spans="1:10" x14ac:dyDescent="0.35">
      <c r="A11" s="1" t="str">
        <f>SemiCountModelRU!A11</f>
        <v>BSBGR1310261</v>
      </c>
      <c r="B11" s="15" t="s">
        <v>149</v>
      </c>
      <c r="C11" s="16">
        <v>43661</v>
      </c>
      <c r="D11" s="16">
        <f>SemiCountModelRU!D11</f>
        <v>46218</v>
      </c>
      <c r="E11" s="198">
        <v>500000</v>
      </c>
      <c r="F11" s="7"/>
      <c r="G11" s="19">
        <f>SemiCountModelRU!V11/10</f>
        <v>3.97</v>
      </c>
      <c r="H11" s="238">
        <f t="shared" si="0"/>
        <v>100.23306616388157</v>
      </c>
      <c r="I11" s="238">
        <f>SemiCountModelRU!AA11</f>
        <v>100.28320776776545</v>
      </c>
      <c r="J11" s="21">
        <f>SemiCountModelRU!AB11</f>
        <v>3.2706</v>
      </c>
    </row>
    <row r="12" spans="1:10" x14ac:dyDescent="0.35">
      <c r="A12" s="1" t="str">
        <f>SemiCountModelRU!A12</f>
        <v>BSBGR1630262</v>
      </c>
      <c r="B12" s="15" t="s">
        <v>149</v>
      </c>
      <c r="C12" s="16">
        <v>43662</v>
      </c>
      <c r="D12" s="16">
        <f>SemiCountModelRU!D12</f>
        <v>46224</v>
      </c>
      <c r="E12" s="198">
        <f>23756100+6478900</f>
        <v>30235000</v>
      </c>
      <c r="F12" s="7"/>
      <c r="G12" s="19">
        <f>SemiCountModelRU!V12/10</f>
        <v>3.63</v>
      </c>
      <c r="H12" s="238">
        <f>0.9995*I12</f>
        <v>100.10123705251256</v>
      </c>
      <c r="I12" s="238">
        <f>SemiCountModelRU!AA12</f>
        <v>100.15131270886698</v>
      </c>
      <c r="J12" s="21">
        <f>SemiCountModelRU!AB12</f>
        <v>3.2706</v>
      </c>
    </row>
    <row r="13" spans="1:10" x14ac:dyDescent="0.35">
      <c r="A13" s="1" t="str">
        <f>SemiCountModelRU!A13</f>
        <v>BSBGR1050263</v>
      </c>
      <c r="B13" s="15" t="str">
        <f>SemiCountModelRU!B13</f>
        <v>FX</v>
      </c>
      <c r="C13" s="16">
        <f>SemiCountModelRU!C13</f>
        <v>42576</v>
      </c>
      <c r="D13" s="16">
        <f>SemiCountModelRU!D13</f>
        <v>46228</v>
      </c>
      <c r="E13" s="198">
        <v>25000000</v>
      </c>
      <c r="F13" s="7"/>
      <c r="G13" s="19">
        <f>SemiCountModelRU!V13/10</f>
        <v>4.55</v>
      </c>
      <c r="H13" s="238">
        <f t="shared" si="0"/>
        <v>100.50208359515345</v>
      </c>
      <c r="I13" s="238">
        <f>SemiCountModelRU!AA13</f>
        <v>100.55235977504097</v>
      </c>
      <c r="J13" s="21">
        <f>SemiCountModelRU!AB13</f>
        <v>3.2706</v>
      </c>
    </row>
    <row r="14" spans="1:10" x14ac:dyDescent="0.35">
      <c r="A14" s="1" t="str">
        <f>SemiCountModelRU!A14</f>
        <v>BSBGRS910266</v>
      </c>
      <c r="B14" s="15" t="str">
        <f>SemiCountModelRU!B14</f>
        <v>FL</v>
      </c>
      <c r="C14" s="16">
        <f>SemiCountModelRU!C14</f>
        <v>40770</v>
      </c>
      <c r="D14" s="16">
        <f>SemiCountModelRU!D14</f>
        <v>46249</v>
      </c>
      <c r="E14" s="198">
        <v>19995100</v>
      </c>
      <c r="F14" s="7">
        <v>7.8125E-2</v>
      </c>
      <c r="G14" s="19">
        <f>SemiCountModelRU!V14/10</f>
        <v>4.328125</v>
      </c>
      <c r="H14" s="238">
        <f t="shared" si="0"/>
        <v>99.95</v>
      </c>
      <c r="I14" s="238">
        <f>SemiCountModelRU!AA14</f>
        <v>100</v>
      </c>
      <c r="J14" s="21">
        <f>SemiCountModelRU!AB14</f>
        <v>4.328125</v>
      </c>
    </row>
    <row r="15" spans="1:10" x14ac:dyDescent="0.35">
      <c r="A15" s="1" t="str">
        <f>SemiCountModelRU!A15</f>
        <v>BSBGR1460264</v>
      </c>
      <c r="B15" s="15" t="str">
        <f>SemiCountModelRU!B15</f>
        <v>FX</v>
      </c>
      <c r="C15" s="16">
        <f>SemiCountModelRU!C15</f>
        <v>44425</v>
      </c>
      <c r="D15" s="16">
        <f>SemiCountModelRU!D15</f>
        <v>46251</v>
      </c>
      <c r="E15" s="198">
        <f>612600+762900+982800</f>
        <v>2358300</v>
      </c>
      <c r="F15" s="7"/>
      <c r="G15" s="19">
        <f>SemiCountModelRU!V15/10</f>
        <v>4.05</v>
      </c>
      <c r="H15" s="238">
        <f t="shared" si="0"/>
        <v>100.33427950958152</v>
      </c>
      <c r="I15" s="238">
        <f>SemiCountModelRU!AA15</f>
        <v>100.38447174545425</v>
      </c>
      <c r="J15" s="21">
        <f>SemiCountModelRU!AB15</f>
        <v>3.2706</v>
      </c>
    </row>
    <row r="16" spans="1:10" x14ac:dyDescent="0.35">
      <c r="A16" s="1" t="str">
        <f>SemiCountModelRU!A16</f>
        <v>BSBGRS780263</v>
      </c>
      <c r="B16" s="15" t="str">
        <f>SemiCountModelRU!B16</f>
        <v>FL</v>
      </c>
      <c r="C16" s="16">
        <f>SemiCountModelRU!C16</f>
        <v>38982</v>
      </c>
      <c r="D16" s="16">
        <f>SemiCountModelRU!D16</f>
        <v>46287</v>
      </c>
      <c r="E16" s="198">
        <v>23790100</v>
      </c>
      <c r="F16" s="7">
        <v>0.3125</v>
      </c>
      <c r="G16" s="19">
        <f>SemiCountModelRU!V16/10</f>
        <v>4.5625</v>
      </c>
      <c r="H16" s="238">
        <f t="shared" si="0"/>
        <v>100.09432675379863</v>
      </c>
      <c r="I16" s="238">
        <f>SemiCountModelRU!AA16</f>
        <v>100.14439895327526</v>
      </c>
      <c r="J16" s="21">
        <f>SemiCountModelRU!AB16</f>
        <v>4.5559212973346046</v>
      </c>
    </row>
    <row r="17" spans="1:10" x14ac:dyDescent="0.35">
      <c r="A17" s="1" t="str">
        <f>SemiCountModelRU!A17</f>
        <v>BSBGR1320260</v>
      </c>
      <c r="B17" s="15" t="s">
        <v>149</v>
      </c>
      <c r="C17" s="16">
        <f>SemiCountModelRU!C17</f>
        <v>43753</v>
      </c>
      <c r="D17" s="16">
        <f>SemiCountModelRU!D17</f>
        <v>46310</v>
      </c>
      <c r="E17" s="198">
        <v>1000000</v>
      </c>
      <c r="F17" s="7"/>
      <c r="G17" s="19">
        <f>SemiCountModelRU!V17/10</f>
        <v>4.08</v>
      </c>
      <c r="H17" s="238">
        <f t="shared" si="0"/>
        <v>100.47635551201635</v>
      </c>
      <c r="I17" s="238">
        <f>SemiCountModelRU!AA17</f>
        <v>100.52661882142706</v>
      </c>
      <c r="J17" s="21">
        <f>SemiCountModelRU!AB17</f>
        <v>3.2706</v>
      </c>
    </row>
    <row r="18" spans="1:10" x14ac:dyDescent="0.35">
      <c r="A18" s="1" t="str">
        <f>SemiCountModelRU!A18</f>
        <v>BSBGR1640261</v>
      </c>
      <c r="B18" s="15" t="s">
        <v>149</v>
      </c>
      <c r="C18" s="16">
        <f>SemiCountModelRU!C18</f>
        <v>45215</v>
      </c>
      <c r="D18" s="16">
        <f>SemiCountModelRU!D18</f>
        <v>46311</v>
      </c>
      <c r="E18" s="198">
        <v>74192500</v>
      </c>
      <c r="F18" s="7"/>
      <c r="G18" s="19">
        <f>SemiCountModelRU!V18/10</f>
        <v>3.63</v>
      </c>
      <c r="H18" s="238">
        <f>0.9995*I18</f>
        <v>100.1846744046176</v>
      </c>
      <c r="I18" s="238">
        <f>SemiCountModelRU!AA18</f>
        <v>100.23479180051785</v>
      </c>
      <c r="J18" s="21">
        <f>SemiCountModelRU!AB18</f>
        <v>3.2706</v>
      </c>
    </row>
    <row r="19" spans="1:10" x14ac:dyDescent="0.35">
      <c r="A19" s="1" t="str">
        <f>SemiCountModelRU!A20</f>
        <v>BSBGRS920265</v>
      </c>
      <c r="B19" s="15" t="str">
        <f>SemiCountModelRU!B20</f>
        <v>FL</v>
      </c>
      <c r="C19" s="16">
        <f>SemiCountModelRU!C20</f>
        <v>40857</v>
      </c>
      <c r="D19" s="16">
        <f>SemiCountModelRU!D20</f>
        <v>46336</v>
      </c>
      <c r="E19" s="198">
        <v>10000000</v>
      </c>
      <c r="F19" s="7">
        <v>7.8125E-2</v>
      </c>
      <c r="G19" s="19">
        <f>SemiCountModelRU!V20/10</f>
        <v>4.328125</v>
      </c>
      <c r="H19" s="238">
        <f t="shared" si="0"/>
        <v>100.23002410927359</v>
      </c>
      <c r="I19" s="238">
        <f>SemiCountModelRU!AA20</f>
        <v>100.28016419136927</v>
      </c>
      <c r="J19" s="21">
        <f>SemiCountModelRU!AB20</f>
        <v>4.3160330209875202</v>
      </c>
    </row>
    <row r="20" spans="1:10" x14ac:dyDescent="0.35">
      <c r="A20" s="1" t="str">
        <f>SemiCountModelRU!A21</f>
        <v>BSBGR1480262</v>
      </c>
      <c r="B20" s="15" t="str">
        <f>SemiCountModelRU!B21</f>
        <v>FX</v>
      </c>
      <c r="C20" s="16">
        <f>SemiCountModelRU!C21</f>
        <v>44516</v>
      </c>
      <c r="D20" s="16">
        <f>SemiCountModelRU!D21</f>
        <v>46342</v>
      </c>
      <c r="E20" s="198">
        <v>3787500</v>
      </c>
      <c r="F20" s="7"/>
      <c r="G20" s="19">
        <f>SemiCountModelRU!V21/10</f>
        <v>4.05</v>
      </c>
      <c r="H20" s="238">
        <f t="shared" si="0"/>
        <v>100.52305502806006</v>
      </c>
      <c r="I20" s="238">
        <f>SemiCountModelRU!AA21</f>
        <v>100.5733416989095</v>
      </c>
      <c r="J20" s="21">
        <f>SemiCountModelRU!AB21</f>
        <v>3.2706</v>
      </c>
    </row>
    <row r="21" spans="1:10" x14ac:dyDescent="0.35">
      <c r="A21" s="1" t="str">
        <f>SemiCountModelRU!A22</f>
        <v>BSBGRS900267</v>
      </c>
      <c r="B21" s="15" t="str">
        <f>SemiCountModelRU!B22</f>
        <v>FL</v>
      </c>
      <c r="C21" s="16">
        <f>SemiCountModelRU!C22</f>
        <v>40522</v>
      </c>
      <c r="D21" s="16">
        <f>SemiCountModelRU!D22</f>
        <v>46366</v>
      </c>
      <c r="E21" s="198">
        <v>9993200</v>
      </c>
      <c r="F21" s="7">
        <v>0.114583</v>
      </c>
      <c r="G21" s="19">
        <f>SemiCountModelRU!V22/10</f>
        <v>4.3645829999999997</v>
      </c>
      <c r="H21" s="238">
        <f t="shared" si="0"/>
        <v>100.34420509606635</v>
      </c>
      <c r="I21" s="238">
        <f>SemiCountModelRU!AA22</f>
        <v>100.39440229721495</v>
      </c>
      <c r="J21" s="21">
        <f>SemiCountModelRU!AB22</f>
        <v>4.3474366101396447</v>
      </c>
    </row>
    <row r="22" spans="1:10" x14ac:dyDescent="0.35">
      <c r="A22" s="1" t="str">
        <f>SemiCountModelRU!A23</f>
        <v>BSBGR1340276</v>
      </c>
      <c r="B22" s="15" t="str">
        <f>SemiCountModelRU!B23</f>
        <v>FX</v>
      </c>
      <c r="C22" s="16">
        <f>SemiCountModelRU!C23</f>
        <v>43847</v>
      </c>
      <c r="D22" s="16">
        <f>SemiCountModelRU!D23</f>
        <v>46404</v>
      </c>
      <c r="E22" s="198">
        <v>600000</v>
      </c>
      <c r="F22" s="7"/>
      <c r="G22" s="19">
        <f>SemiCountModelRU!V23/10</f>
        <v>4.1500000000000004</v>
      </c>
      <c r="H22" s="238">
        <f t="shared" si="0"/>
        <v>100.56418352165926</v>
      </c>
      <c r="I22" s="238">
        <f>SemiCountModelRU!AA23</f>
        <v>100.61449076704278</v>
      </c>
      <c r="J22" s="21">
        <f>SemiCountModelRU!AB23</f>
        <v>3.4660000000000002</v>
      </c>
    </row>
    <row r="23" spans="1:10" x14ac:dyDescent="0.35">
      <c r="A23" s="1" t="str">
        <f>SemiCountModelRU!A24</f>
        <v>BSBGR1680275</v>
      </c>
      <c r="B23" s="15" t="str">
        <f>SemiCountModelRU!B24</f>
        <v>FX</v>
      </c>
      <c r="C23" s="16">
        <f>SemiCountModelRU!C24</f>
        <v>45309</v>
      </c>
      <c r="D23" s="16">
        <f>SemiCountModelRU!D24</f>
        <v>46405</v>
      </c>
      <c r="E23" s="198">
        <v>13781100</v>
      </c>
      <c r="F23" s="7"/>
      <c r="G23" s="19">
        <f>SemiCountModelRU!V24/10</f>
        <v>3.6399999999999997</v>
      </c>
      <c r="H23" s="238">
        <f>0.9995*I23</f>
        <v>100.10669732940366</v>
      </c>
      <c r="I23" s="238">
        <f>SemiCountModelRU!AA24</f>
        <v>100.15677571726228</v>
      </c>
      <c r="J23" s="21">
        <f>SemiCountModelRU!AB24</f>
        <v>3.4660000000000002</v>
      </c>
    </row>
    <row r="24" spans="1:10" x14ac:dyDescent="0.35">
      <c r="A24" s="1" t="str">
        <f>SemiCountModelRU!A25</f>
        <v>BSBGR1700271</v>
      </c>
      <c r="B24" s="15" t="str">
        <f>SemiCountModelRU!B25</f>
        <v>FX</v>
      </c>
      <c r="C24" s="16">
        <f>SemiCountModelRU!C25</f>
        <v>45337</v>
      </c>
      <c r="D24" s="16">
        <f>SemiCountModelRU!D25</f>
        <v>46433</v>
      </c>
      <c r="E24" s="251">
        <v>4257700</v>
      </c>
      <c r="F24" s="7"/>
      <c r="G24" s="19">
        <f>SemiCountModelRU!V25/10</f>
        <v>3.6399999999999997</v>
      </c>
      <c r="H24" s="238">
        <f>0.9995*I24</f>
        <v>100.11949437697911</v>
      </c>
      <c r="I24" s="238">
        <f>SemiCountModelRU!AA25</f>
        <v>100.16957916656239</v>
      </c>
      <c r="J24" s="21">
        <f>SemiCountModelRU!AB25</f>
        <v>3.4660000000000002</v>
      </c>
    </row>
    <row r="25" spans="1:10" x14ac:dyDescent="0.35">
      <c r="A25" s="1" t="str">
        <f>SemiCountModelRU!A26</f>
        <v>BSBGR1500275</v>
      </c>
      <c r="B25" s="15" t="str">
        <f>SemiCountModelRU!B26</f>
        <v>FX</v>
      </c>
      <c r="C25" s="16">
        <f>SemiCountModelRU!C26</f>
        <v>44635</v>
      </c>
      <c r="D25" s="16">
        <f>SemiCountModelRU!D26</f>
        <v>46461</v>
      </c>
      <c r="E25" s="198">
        <v>5889600</v>
      </c>
      <c r="F25" s="7"/>
      <c r="G25" s="19">
        <f>SemiCountModelRU!V26/10</f>
        <v>4.05</v>
      </c>
      <c r="H25" s="238">
        <f t="shared" si="0"/>
        <v>100.56171561640441</v>
      </c>
      <c r="I25" s="238">
        <f>SemiCountModelRU!AA26</f>
        <v>100.61202162721801</v>
      </c>
      <c r="J25" s="21">
        <f>SemiCountModelRU!AB26</f>
        <v>3.4660000000000002</v>
      </c>
    </row>
    <row r="26" spans="1:10" x14ac:dyDescent="0.35">
      <c r="A26" s="1" t="str">
        <f>SemiCountModelRU!A27</f>
        <v>BSBGRS790270</v>
      </c>
      <c r="B26" s="15" t="str">
        <f>SemiCountModelRU!B27</f>
        <v>FL</v>
      </c>
      <c r="C26" s="16">
        <f>SemiCountModelRU!C27</f>
        <v>39169</v>
      </c>
      <c r="D26" s="16">
        <f>SemiCountModelRU!D27</f>
        <v>46474</v>
      </c>
      <c r="E26" s="198">
        <v>24775000</v>
      </c>
      <c r="F26" s="7">
        <v>0.3125</v>
      </c>
      <c r="G26" s="19">
        <f>SemiCountModelRU!V27/10</f>
        <v>4.5625</v>
      </c>
      <c r="H26" s="238">
        <f t="shared" si="0"/>
        <v>100.11902654302926</v>
      </c>
      <c r="I26" s="238">
        <f>SemiCountModelRU!AA27</f>
        <v>100.16911109857855</v>
      </c>
      <c r="J26" s="21">
        <f>SemiCountModelRU!AB27</f>
        <v>4.5547973321935009</v>
      </c>
    </row>
    <row r="27" spans="1:10" x14ac:dyDescent="0.35">
      <c r="A27" s="1" t="str">
        <f>SemiCountModelRU!A28</f>
        <v>BSBGR1720279</v>
      </c>
      <c r="B27" s="15" t="str">
        <f>SemiCountModelRU!B28</f>
        <v>FX</v>
      </c>
      <c r="C27" s="16">
        <f>SemiCountModelRU!C28</f>
        <v>45398</v>
      </c>
      <c r="D27" s="16">
        <f>SemiCountModelRU!D28</f>
        <v>46493</v>
      </c>
      <c r="E27" s="198">
        <v>7000000</v>
      </c>
      <c r="F27" s="7"/>
      <c r="G27" s="19">
        <f>SemiCountModelRU!V28/10</f>
        <v>3.6399999999999997</v>
      </c>
      <c r="H27" s="238">
        <f>0.9995*I27</f>
        <v>100.1468032912102</v>
      </c>
      <c r="I27" s="238">
        <f>SemiCountModelRU!AA28</f>
        <v>100.19690174208124</v>
      </c>
      <c r="J27" s="21">
        <f>SemiCountModelRU!AB28</f>
        <v>3.4660000000000002</v>
      </c>
    </row>
    <row r="28" spans="1:10" x14ac:dyDescent="0.35">
      <c r="A28" s="1" t="str">
        <f>SemiCountModelRU!A29</f>
        <v>BSBGR1360274</v>
      </c>
      <c r="B28" s="15" t="str">
        <f>SemiCountModelRU!B29</f>
        <v>FX</v>
      </c>
      <c r="C28" s="16">
        <f>SemiCountModelRU!C29</f>
        <v>43942</v>
      </c>
      <c r="D28" s="16">
        <f>SemiCountModelRU!D29</f>
        <v>46498</v>
      </c>
      <c r="E28" s="198">
        <v>250000</v>
      </c>
      <c r="F28" s="7"/>
      <c r="G28" s="19">
        <f>SemiCountModelRU!V29/10</f>
        <v>4.05</v>
      </c>
      <c r="H28" s="238">
        <f t="shared" si="0"/>
        <v>100.61814996480734</v>
      </c>
      <c r="I28" s="238">
        <f>SemiCountModelRU!AA29</f>
        <v>100.66848420691079</v>
      </c>
      <c r="J28" s="21">
        <f>SemiCountModelRU!AB29</f>
        <v>3.4660000000000002</v>
      </c>
    </row>
    <row r="29" spans="1:10" x14ac:dyDescent="0.35">
      <c r="A29" s="1" t="str">
        <f>SemiCountModelRU!A30</f>
        <v>BSBGRS800277</v>
      </c>
      <c r="B29" s="15" t="str">
        <f>SemiCountModelRU!B30</f>
        <v>FL</v>
      </c>
      <c r="C29" s="16">
        <f>SemiCountModelRU!C30</f>
        <v>39211</v>
      </c>
      <c r="D29" s="16">
        <f>SemiCountModelRU!D30</f>
        <v>46516</v>
      </c>
      <c r="E29" s="198">
        <v>45284000</v>
      </c>
      <c r="F29" s="7">
        <v>0.3125</v>
      </c>
      <c r="G29" s="19">
        <f>SemiCountModelRU!V30/10</f>
        <v>4.5625</v>
      </c>
      <c r="H29" s="238">
        <f t="shared" si="0"/>
        <v>100.27937919611122</v>
      </c>
      <c r="I29" s="238">
        <f>SemiCountModelRU!AA30</f>
        <v>100.32954396809527</v>
      </c>
      <c r="J29" s="21">
        <f>SemiCountModelRU!AB30</f>
        <v>4.5475139421054998</v>
      </c>
    </row>
    <row r="30" spans="1:10" x14ac:dyDescent="0.35">
      <c r="A30" s="1" t="str">
        <f>SemiCountModelRU!A31</f>
        <v>BSBGR1740277</v>
      </c>
      <c r="B30" s="15" t="str">
        <f>SemiCountModelRU!B31</f>
        <v>FX</v>
      </c>
      <c r="C30" s="16">
        <f>SemiCountModelRU!C31</f>
        <v>45443</v>
      </c>
      <c r="D30" s="16">
        <f>SemiCountModelRU!D31</f>
        <v>46538</v>
      </c>
      <c r="E30" s="198">
        <v>2418300</v>
      </c>
      <c r="F30" s="7"/>
      <c r="G30" s="19">
        <f>SemiCountModelRU!V31/10</f>
        <v>3.6399999999999997</v>
      </c>
      <c r="H30" s="238">
        <f>0.9995*I30</f>
        <v>100.16718398125695</v>
      </c>
      <c r="I30" s="238">
        <f>SemiCountModelRU!AA31</f>
        <v>100.21729262757073</v>
      </c>
      <c r="J30" s="21">
        <f>SemiCountModelRU!AB31</f>
        <v>3.4660000000000002</v>
      </c>
    </row>
    <row r="31" spans="1:10" x14ac:dyDescent="0.35">
      <c r="A31" s="1" t="str">
        <f>SemiCountModelRU!A32</f>
        <v>BSBGR1380272</v>
      </c>
      <c r="B31" s="15" t="str">
        <f>SemiCountModelRU!B32</f>
        <v>FX</v>
      </c>
      <c r="C31" s="16">
        <f>SemiCountModelRU!C32</f>
        <v>43997</v>
      </c>
      <c r="D31" s="16">
        <f>SemiCountModelRU!D32</f>
        <v>46553</v>
      </c>
      <c r="E31" s="198">
        <f>513500+517400+357800</f>
        <v>1388700</v>
      </c>
      <c r="F31" s="7"/>
      <c r="G31" s="19">
        <f>SemiCountModelRU!V32/10</f>
        <v>4.25</v>
      </c>
      <c r="H31" s="238">
        <f t="shared" si="0"/>
        <v>100.95909982567086</v>
      </c>
      <c r="I31" s="238">
        <f>SemiCountModelRU!AA32</f>
        <v>101.00960462798484</v>
      </c>
      <c r="J31" s="21">
        <f>SemiCountModelRU!AB32</f>
        <v>3.4660000000000002</v>
      </c>
    </row>
    <row r="32" spans="1:10" x14ac:dyDescent="0.35">
      <c r="A32" s="1" t="str">
        <f>SemiCountModelRU!A33</f>
        <v>BSBGR1530272</v>
      </c>
      <c r="B32" s="15" t="str">
        <f>SemiCountModelRU!B33</f>
        <v>FX</v>
      </c>
      <c r="C32" s="16">
        <f>SemiCountModelRU!C33</f>
        <v>44727</v>
      </c>
      <c r="D32" s="16">
        <f>SemiCountModelRU!D33</f>
        <v>46553</v>
      </c>
      <c r="E32" s="198">
        <v>5500000</v>
      </c>
      <c r="F32" s="7"/>
      <c r="G32" s="19">
        <f>SemiCountModelRU!V33/10</f>
        <v>4.05</v>
      </c>
      <c r="H32" s="238">
        <f t="shared" si="0"/>
        <v>100.70167640075482</v>
      </c>
      <c r="I32" s="238">
        <f>SemiCountModelRU!AA33</f>
        <v>100.75205242696831</v>
      </c>
      <c r="J32" s="21">
        <f>SemiCountModelRU!AB33</f>
        <v>3.4660000000000002</v>
      </c>
    </row>
    <row r="33" spans="1:10" x14ac:dyDescent="0.35">
      <c r="A33" s="1" t="str">
        <f>SemiCountModelRU!A34</f>
        <v>BSBGR1170277</v>
      </c>
      <c r="B33" s="15" t="str">
        <f>SemiCountModelRU!B34</f>
        <v>FX</v>
      </c>
      <c r="C33" s="16">
        <f>SemiCountModelRU!C34</f>
        <v>42930</v>
      </c>
      <c r="D33" s="16">
        <f>SemiCountModelRU!D34</f>
        <v>46582</v>
      </c>
      <c r="E33" s="198">
        <v>10000000</v>
      </c>
      <c r="F33" s="7"/>
      <c r="G33" s="19">
        <f>SemiCountModelRU!V34/10</f>
        <v>4.8</v>
      </c>
      <c r="H33" s="238">
        <f t="shared" si="0"/>
        <v>101.76721814839702</v>
      </c>
      <c r="I33" s="238">
        <f>SemiCountModelRU!AA34</f>
        <v>101.81812721200302</v>
      </c>
      <c r="J33" s="21">
        <f>SemiCountModelRU!AB34</f>
        <v>3.4660000000000002</v>
      </c>
    </row>
    <row r="34" spans="1:10" x14ac:dyDescent="0.35">
      <c r="A34" s="1" t="str">
        <f>SemiCountModelRU!A35</f>
        <v>BSBGRS940271</v>
      </c>
      <c r="B34" s="15" t="str">
        <f>SemiCountModelRU!B35</f>
        <v>FX</v>
      </c>
      <c r="C34" s="16">
        <f>SemiCountModelRU!C35</f>
        <v>41106</v>
      </c>
      <c r="D34" s="16">
        <f>SemiCountModelRU!D35</f>
        <v>46584</v>
      </c>
      <c r="E34" s="198">
        <v>20000000</v>
      </c>
      <c r="F34" s="7"/>
      <c r="G34" s="19">
        <f>SemiCountModelRU!V35/10</f>
        <v>4.25</v>
      </c>
      <c r="H34" s="238">
        <f t="shared" si="0"/>
        <v>101.02204576293119</v>
      </c>
      <c r="I34" s="238">
        <f>SemiCountModelRU!AA35</f>
        <v>101.07258205395816</v>
      </c>
      <c r="J34" s="21">
        <f>SemiCountModelRU!AB35</f>
        <v>3.4660000000000002</v>
      </c>
    </row>
    <row r="35" spans="1:10" x14ac:dyDescent="0.35">
      <c r="A35" s="1" t="str">
        <f>SemiCountModelRU!A36</f>
        <v>BSBGRS810276</v>
      </c>
      <c r="B35" s="15" t="str">
        <f>SemiCountModelRU!B36</f>
        <v>FL</v>
      </c>
      <c r="C35" s="16">
        <f>SemiCountModelRU!C36</f>
        <v>39289</v>
      </c>
      <c r="D35" s="16">
        <f>SemiCountModelRU!D36</f>
        <v>46594</v>
      </c>
      <c r="E35" s="198">
        <v>10000000</v>
      </c>
      <c r="F35" s="7">
        <v>0.3125</v>
      </c>
      <c r="G35" s="19">
        <f>SemiCountModelRU!V36/10</f>
        <v>4.5625</v>
      </c>
      <c r="H35" s="238">
        <f t="shared" si="0"/>
        <v>100.51076221325948</v>
      </c>
      <c r="I35" s="238">
        <f>SemiCountModelRU!AA36</f>
        <v>100.5610427346268</v>
      </c>
      <c r="J35" s="21">
        <f>SemiCountModelRU!AB36</f>
        <v>4.5370452373292327</v>
      </c>
    </row>
    <row r="36" spans="1:10" x14ac:dyDescent="0.35">
      <c r="A36" s="1" t="str">
        <f>SemiCountModelRU!A37</f>
        <v>BSBGRS980277</v>
      </c>
      <c r="B36" s="15" t="str">
        <f>SemiCountModelRU!B37</f>
        <v>FL</v>
      </c>
      <c r="C36" s="16">
        <f>SemiCountModelRU!C37</f>
        <v>41481</v>
      </c>
      <c r="D36" s="16">
        <f>SemiCountModelRU!D37</f>
        <v>46594</v>
      </c>
      <c r="E36" s="198">
        <v>5000000</v>
      </c>
      <c r="F36" s="7">
        <v>3.9063000000000001E-2</v>
      </c>
      <c r="G36" s="19">
        <f>SemiCountModelRU!V37/10</f>
        <v>4.2890629999999996</v>
      </c>
      <c r="H36" s="238">
        <f t="shared" si="0"/>
        <v>100.39203736826759</v>
      </c>
      <c r="I36" s="238">
        <f>SemiCountModelRU!AA37</f>
        <v>100.44225849751635</v>
      </c>
      <c r="J36" s="21">
        <f>SemiCountModelRU!AB37</f>
        <v>4.2701777759269079</v>
      </c>
    </row>
    <row r="37" spans="1:10" x14ac:dyDescent="0.35">
      <c r="A37" s="1" t="str">
        <f>SemiCountModelRU!A38</f>
        <v>BSBGR1760275</v>
      </c>
      <c r="B37" s="15" t="str">
        <f>SemiCountModelRU!B38</f>
        <v>FX</v>
      </c>
      <c r="C37" s="16">
        <f>SemiCountModelRU!C38</f>
        <v>45499</v>
      </c>
      <c r="D37" s="16">
        <f>SemiCountModelRU!D38</f>
        <v>46594</v>
      </c>
      <c r="E37" s="198">
        <v>678900</v>
      </c>
      <c r="F37" s="7"/>
      <c r="G37" s="19">
        <f>SemiCountModelRU!V38/10</f>
        <v>3.6700000000000004</v>
      </c>
      <c r="H37" s="238">
        <f>0.9995*I37</f>
        <v>100.23422397492531</v>
      </c>
      <c r="I37" s="238">
        <f>SemiCountModelRU!AA38</f>
        <v>100.28436615800432</v>
      </c>
      <c r="J37" s="21">
        <f>SemiCountModelRU!AB38</f>
        <v>3.4660000000000002</v>
      </c>
    </row>
    <row r="38" spans="1:10" x14ac:dyDescent="0.35">
      <c r="A38" s="1" t="str">
        <f>SemiCountModelRU!A39</f>
        <v>BSBGR1770274</v>
      </c>
      <c r="B38" s="15" t="str">
        <f>SemiCountModelRU!B39</f>
        <v>FX</v>
      </c>
      <c r="C38" s="16">
        <f>SemiCountModelRU!C39</f>
        <v>45520</v>
      </c>
      <c r="D38" s="16">
        <f>SemiCountModelRU!D39</f>
        <v>46615</v>
      </c>
      <c r="E38" s="198">
        <v>5950800</v>
      </c>
      <c r="F38" s="7"/>
      <c r="G38" s="19">
        <f>SemiCountModelRU!V39/10</f>
        <v>3.6700000000000004</v>
      </c>
      <c r="H38" s="238">
        <f>0.9995*I38</f>
        <v>100.24528174104141</v>
      </c>
      <c r="I38" s="238">
        <f>SemiCountModelRU!AA39</f>
        <v>100.29542945576929</v>
      </c>
      <c r="J38" s="21">
        <f>SemiCountModelRU!AB39</f>
        <v>3.4660000000000002</v>
      </c>
    </row>
    <row r="39" spans="1:10" x14ac:dyDescent="0.35">
      <c r="A39" s="1" t="str">
        <f>SemiCountModelRU!A40</f>
        <v>BSBGR1830276</v>
      </c>
      <c r="B39" s="15" t="str">
        <f>SemiCountModelRU!B40</f>
        <v>FX</v>
      </c>
      <c r="C39" s="16">
        <f>SemiCountModelRU!C40</f>
        <v>45912</v>
      </c>
      <c r="D39" s="16">
        <f>SemiCountModelRU!D40</f>
        <v>46640</v>
      </c>
      <c r="E39" s="198">
        <v>70000000</v>
      </c>
      <c r="F39" s="7"/>
      <c r="G39" s="19">
        <f>SemiCountModelRU!V40/10</f>
        <v>3.6700000000000004</v>
      </c>
      <c r="H39" s="238">
        <f>0.9995*I39</f>
        <v>99.594557683070605</v>
      </c>
      <c r="I39" s="238">
        <f>SemiCountModelRU!AA40</f>
        <v>99.644379873007097</v>
      </c>
      <c r="J39" s="21">
        <f>SemiCountModelRU!AB40</f>
        <v>3.9061500000000002</v>
      </c>
    </row>
    <row r="40" spans="1:10" x14ac:dyDescent="0.35">
      <c r="A40" s="1" t="str">
        <f>SemiCountModelRU!A41</f>
        <v>BSBGR1550270</v>
      </c>
      <c r="B40" s="15" t="str">
        <f>SemiCountModelRU!B41</f>
        <v>FX</v>
      </c>
      <c r="C40" s="16">
        <f>SemiCountModelRU!C41</f>
        <v>44818</v>
      </c>
      <c r="D40" s="16">
        <f>SemiCountModelRU!D41</f>
        <v>46644</v>
      </c>
      <c r="E40" s="198">
        <f>9823700+1735600+1286100</f>
        <v>12845400</v>
      </c>
      <c r="F40" s="7"/>
      <c r="G40" s="19">
        <f>SemiCountModelRU!V41/10</f>
        <v>4.03</v>
      </c>
      <c r="H40" s="238">
        <f>0.9995*I40</f>
        <v>100.13767763485644</v>
      </c>
      <c r="I40" s="238">
        <f>SemiCountModelRU!AA41</f>
        <v>100.18777152061675</v>
      </c>
      <c r="J40" s="21">
        <f>SemiCountModelRU!AB41</f>
        <v>3.9061500000000002</v>
      </c>
    </row>
    <row r="41" spans="1:10" x14ac:dyDescent="0.35">
      <c r="A41" s="1" t="str">
        <f>SemiCountModelRU!A42</f>
        <v>BSBGR1391279</v>
      </c>
      <c r="B41" s="15" t="str">
        <f>SemiCountModelRU!B42</f>
        <v>FX</v>
      </c>
      <c r="C41" s="16">
        <f>SemiCountModelRU!C42</f>
        <v>44089</v>
      </c>
      <c r="D41" s="16">
        <f>SemiCountModelRU!D42</f>
        <v>46645</v>
      </c>
      <c r="E41" s="198">
        <v>9512900</v>
      </c>
      <c r="F41" s="7"/>
      <c r="G41" s="19">
        <f>SemiCountModelRU!V42/10</f>
        <v>4.25</v>
      </c>
      <c r="H41" s="238">
        <f t="shared" ref="H41:H65" si="1">0.9995*I41</f>
        <v>100.47193460121957</v>
      </c>
      <c r="I41" s="238">
        <f>SemiCountModelRU!AA42</f>
        <v>100.5221956990691</v>
      </c>
      <c r="J41" s="21">
        <f>SemiCountModelRU!AB42</f>
        <v>3.9061500000000002</v>
      </c>
    </row>
    <row r="42" spans="1:10" x14ac:dyDescent="0.35">
      <c r="A42" s="1" t="str">
        <f>SemiCountModelRU!A43</f>
        <v>BSBGR1780273</v>
      </c>
      <c r="B42" s="15" t="str">
        <f>SemiCountModelRU!B43</f>
        <v>FX</v>
      </c>
      <c r="C42" s="16">
        <f>SemiCountModelRU!C43</f>
        <v>45551</v>
      </c>
      <c r="D42" s="16">
        <f>SemiCountModelRU!D43</f>
        <v>46646</v>
      </c>
      <c r="E42" s="198">
        <v>13888600</v>
      </c>
      <c r="F42" s="7"/>
      <c r="G42" s="19">
        <f>SemiCountModelRU!V43/10</f>
        <v>3.6700000000000004</v>
      </c>
      <c r="H42" s="238">
        <f t="shared" ref="H42" si="2">0.9995*I42</f>
        <v>99.590942290869478</v>
      </c>
      <c r="I42" s="238">
        <f>SemiCountModelRU!AA43</f>
        <v>99.640762672205568</v>
      </c>
      <c r="J42" s="21">
        <f>SemiCountModelRU!AB43</f>
        <v>3.9061500000000002</v>
      </c>
    </row>
    <row r="43" spans="1:10" x14ac:dyDescent="0.35">
      <c r="A43" s="1" t="str">
        <f>SemiCountModelRU!A44</f>
        <v>BSBGRS950270</v>
      </c>
      <c r="B43" s="15" t="str">
        <f>SemiCountModelRU!B44</f>
        <v>FL</v>
      </c>
      <c r="C43" s="16">
        <f>SemiCountModelRU!C44</f>
        <v>41177</v>
      </c>
      <c r="D43" s="16">
        <f>SemiCountModelRU!D44</f>
        <v>46655</v>
      </c>
      <c r="E43" s="198">
        <v>14285700</v>
      </c>
      <c r="F43" s="7">
        <v>4.2969E-2</v>
      </c>
      <c r="G43" s="19">
        <f>SemiCountModelRU!V44/10</f>
        <v>4.2929690000000003</v>
      </c>
      <c r="H43" s="238">
        <f t="shared" si="1"/>
        <v>100.07888638991221</v>
      </c>
      <c r="I43" s="238">
        <f>SemiCountModelRU!AA44</f>
        <v>100.12895086534488</v>
      </c>
      <c r="J43" s="21">
        <f>SemiCountModelRU!AB44</f>
        <v>4.2874403086208881</v>
      </c>
    </row>
    <row r="44" spans="1:10" x14ac:dyDescent="0.35">
      <c r="A44" s="1" t="str">
        <f>SemiCountModelRU!A45</f>
        <v>BSBGRS820275</v>
      </c>
      <c r="B44" s="15" t="str">
        <f>SemiCountModelRU!B45</f>
        <v>FL</v>
      </c>
      <c r="C44" s="16">
        <f>SemiCountModelRU!C45</f>
        <v>39363</v>
      </c>
      <c r="D44" s="16">
        <f>SemiCountModelRU!D45</f>
        <v>46668</v>
      </c>
      <c r="E44" s="198">
        <v>10000000</v>
      </c>
      <c r="F44" s="7">
        <v>0.3125</v>
      </c>
      <c r="G44" s="19">
        <f>SemiCountModelRU!V45/10</f>
        <v>4.5625</v>
      </c>
      <c r="H44" s="238">
        <f t="shared" si="1"/>
        <v>100.16427765443734</v>
      </c>
      <c r="I44" s="238">
        <f>SemiCountModelRU!AA45</f>
        <v>100.21438484686077</v>
      </c>
      <c r="J44" s="21">
        <f>SemiCountModelRU!AB45</f>
        <v>4.5527396161459563</v>
      </c>
    </row>
    <row r="45" spans="1:10" x14ac:dyDescent="0.35">
      <c r="A45" s="1" t="str">
        <f>SemiCountModelRU!A46</f>
        <v>BSBGR1180276</v>
      </c>
      <c r="B45" s="15" t="str">
        <f>SemiCountModelRU!B46</f>
        <v>FX</v>
      </c>
      <c r="C45" s="16">
        <f>SemiCountModelRU!C46</f>
        <v>43021</v>
      </c>
      <c r="D45" s="16">
        <f>SemiCountModelRU!D46</f>
        <v>46673</v>
      </c>
      <c r="E45" s="198">
        <v>15000000</v>
      </c>
      <c r="F45" s="7"/>
      <c r="G45" s="19">
        <f>SemiCountModelRU!V46/10</f>
        <v>4.82</v>
      </c>
      <c r="H45" s="238">
        <f t="shared" si="1"/>
        <v>101.40232514335852</v>
      </c>
      <c r="I45" s="238">
        <f>SemiCountModelRU!AA46</f>
        <v>101.45305166919312</v>
      </c>
      <c r="J45" s="21">
        <f>SemiCountModelRU!AB46</f>
        <v>3.9061500000000002</v>
      </c>
    </row>
    <row r="46" spans="1:10" x14ac:dyDescent="0.35">
      <c r="A46" s="1" t="str">
        <f>SemiCountModelRU!A47</f>
        <v>BSBGR1790272</v>
      </c>
      <c r="B46" s="15" t="str">
        <f>SemiCountModelRU!B47</f>
        <v>FX</v>
      </c>
      <c r="C46" s="16">
        <f>SemiCountModelRU!C47</f>
        <v>45587</v>
      </c>
      <c r="D46" s="16">
        <f>SemiCountModelRU!D47</f>
        <v>46682</v>
      </c>
      <c r="E46" s="198">
        <v>22102000</v>
      </c>
      <c r="F46" s="7"/>
      <c r="G46" s="19">
        <f>SemiCountModelRU!V47/10</f>
        <v>3.7</v>
      </c>
      <c r="H46" s="238">
        <f t="shared" ref="H46" si="3">0.9995*I46</f>
        <v>99.617661715226802</v>
      </c>
      <c r="I46" s="238">
        <f>SemiCountModelRU!AA47</f>
        <v>99.667495462958271</v>
      </c>
      <c r="J46" s="21">
        <f>SemiCountModelRU!AB47</f>
        <v>3.9061500000000002</v>
      </c>
    </row>
    <row r="47" spans="1:10" x14ac:dyDescent="0.35">
      <c r="A47" s="1" t="str">
        <f>SemiCountModelRU!A48</f>
        <v>BSBGR1411275</v>
      </c>
      <c r="B47" s="15" t="str">
        <f>SemiCountModelRU!B48</f>
        <v>FX</v>
      </c>
      <c r="C47" s="16">
        <f>SemiCountModelRU!C48</f>
        <v>44152</v>
      </c>
      <c r="D47" s="16">
        <f>SemiCountModelRU!D48</f>
        <v>46708</v>
      </c>
      <c r="E47" s="198">
        <v>26671700</v>
      </c>
      <c r="F47" s="7"/>
      <c r="G47" s="19">
        <f>SemiCountModelRU!V48/10</f>
        <v>4.5999999999999996</v>
      </c>
      <c r="H47" s="238">
        <f t="shared" si="1"/>
        <v>101.11434713189686</v>
      </c>
      <c r="I47" s="238">
        <f>SemiCountModelRU!AA48</f>
        <v>101.1649295966952</v>
      </c>
      <c r="J47" s="21">
        <f>SemiCountModelRU!AB48</f>
        <v>3.9061500000000002</v>
      </c>
    </row>
    <row r="48" spans="1:10" x14ac:dyDescent="0.35">
      <c r="A48" s="1" t="str">
        <f>SemiCountModelRU!A49</f>
        <v>BSBGRS830274</v>
      </c>
      <c r="B48" s="15" t="str">
        <f>SemiCountModelRU!B49</f>
        <v>FL</v>
      </c>
      <c r="C48" s="16">
        <f>SemiCountModelRU!C49</f>
        <v>39414</v>
      </c>
      <c r="D48" s="16">
        <f>SemiCountModelRU!D49</f>
        <v>46719</v>
      </c>
      <c r="E48" s="198">
        <v>10000000</v>
      </c>
      <c r="F48" s="7">
        <v>0.3125</v>
      </c>
      <c r="G48" s="19">
        <f>SemiCountModelRU!V49/10</f>
        <v>4.5625</v>
      </c>
      <c r="H48" s="238">
        <f t="shared" si="1"/>
        <v>100.35445602310261</v>
      </c>
      <c r="I48" s="238">
        <f>SemiCountModelRU!AA49</f>
        <v>100.40465835227874</v>
      </c>
      <c r="J48" s="21">
        <f>SemiCountModelRU!AB49</f>
        <v>4.5441118717739766</v>
      </c>
    </row>
    <row r="49" spans="1:10" x14ac:dyDescent="0.35">
      <c r="A49" s="1" t="str">
        <f>SemiCountModelRU!A50</f>
        <v>BSBGRS900275</v>
      </c>
      <c r="B49" s="15" t="str">
        <f>SemiCountModelRU!B50</f>
        <v>FL</v>
      </c>
      <c r="C49" s="16">
        <f>SemiCountModelRU!C50</f>
        <v>40522</v>
      </c>
      <c r="D49" s="16">
        <f>SemiCountModelRU!D50</f>
        <v>46731</v>
      </c>
      <c r="E49" s="198">
        <v>5000000</v>
      </c>
      <c r="F49" s="7">
        <v>0.125</v>
      </c>
      <c r="G49" s="19">
        <f>SemiCountModelRU!V50/10</f>
        <v>4.375</v>
      </c>
      <c r="H49" s="238">
        <f t="shared" si="1"/>
        <v>100.34744467444955</v>
      </c>
      <c r="I49" s="238">
        <f>SemiCountModelRU!AA50</f>
        <v>100.39764349619765</v>
      </c>
      <c r="J49" s="21">
        <f>SemiCountModelRU!AB50</f>
        <v>4.3576720007035767</v>
      </c>
    </row>
    <row r="50" spans="1:10" x14ac:dyDescent="0.35">
      <c r="A50" s="1" t="str">
        <f>SemiCountModelRU!A51</f>
        <v>BSBGR1570278</v>
      </c>
      <c r="B50" s="15" t="str">
        <f>SemiCountModelRU!B51</f>
        <v>FX</v>
      </c>
      <c r="C50" s="16">
        <f>SemiCountModelRU!C51</f>
        <v>44909</v>
      </c>
      <c r="D50" s="16">
        <f>SemiCountModelRU!D51</f>
        <v>46735</v>
      </c>
      <c r="E50" s="198">
        <v>21471100</v>
      </c>
      <c r="F50" s="7"/>
      <c r="G50" s="19">
        <f>SemiCountModelRU!V51/10</f>
        <v>4.03</v>
      </c>
      <c r="H50" s="238">
        <f>0.9995*I50</f>
        <v>100.16629403091598</v>
      </c>
      <c r="I50" s="238">
        <f>SemiCountModelRU!AA51</f>
        <v>100.21640223203198</v>
      </c>
      <c r="J50" s="21">
        <f>SemiCountModelRU!AB51</f>
        <v>3.9061500000000002</v>
      </c>
    </row>
    <row r="51" spans="1:10" x14ac:dyDescent="0.35">
      <c r="A51" s="1" t="str">
        <f>SemiCountModelRU!A52</f>
        <v>BSBGR1200272</v>
      </c>
      <c r="B51" s="15" t="str">
        <f>SemiCountModelRU!B52</f>
        <v>FX</v>
      </c>
      <c r="C51" s="16">
        <f>SemiCountModelRU!C52</f>
        <v>43084</v>
      </c>
      <c r="D51" s="16">
        <f>SemiCountModelRU!D52</f>
        <v>46736</v>
      </c>
      <c r="E51" s="198">
        <v>25000000</v>
      </c>
      <c r="F51" s="7"/>
      <c r="G51" s="19">
        <f>SemiCountModelRU!V52/10</f>
        <v>4.82</v>
      </c>
      <c r="H51" s="238">
        <f t="shared" si="1"/>
        <v>101.54827433227778</v>
      </c>
      <c r="I51" s="238">
        <f>SemiCountModelRU!AA52</f>
        <v>101.59907386921239</v>
      </c>
      <c r="J51" s="21">
        <f>SemiCountModelRU!AB52</f>
        <v>3.9061500000000002</v>
      </c>
    </row>
    <row r="52" spans="1:10" x14ac:dyDescent="0.35">
      <c r="A52" s="1" t="str">
        <f>SemiCountModelRU!A53</f>
        <v>BSBGRS850280</v>
      </c>
      <c r="B52" s="15" t="str">
        <f>SemiCountModelRU!B53</f>
        <v>FL</v>
      </c>
      <c r="C52" s="16">
        <f>SemiCountModelRU!C53</f>
        <v>39832</v>
      </c>
      <c r="D52" s="16">
        <f>SemiCountModelRU!D53</f>
        <v>46771</v>
      </c>
      <c r="E52" s="198">
        <v>15000000</v>
      </c>
      <c r="F52" s="7">
        <v>0.25</v>
      </c>
      <c r="G52" s="19">
        <f>SemiCountModelRU!V53/10</f>
        <v>4.5</v>
      </c>
      <c r="H52" s="238">
        <f t="shared" si="1"/>
        <v>100.46058242407109</v>
      </c>
      <c r="I52" s="238">
        <f>SemiCountModelRU!AA53</f>
        <v>100.51083784299259</v>
      </c>
      <c r="J52" s="21">
        <f>SemiCountModelRU!AB53</f>
        <v>4.4771291301236831</v>
      </c>
    </row>
    <row r="53" spans="1:10" x14ac:dyDescent="0.35">
      <c r="A53" s="1" t="str">
        <f>SemiCountModelRU!A54</f>
        <v>BSBGR1420284</v>
      </c>
      <c r="B53" s="15" t="str">
        <f>SemiCountModelRU!B54</f>
        <v>FX</v>
      </c>
      <c r="C53" s="16">
        <f>SemiCountModelRU!C54</f>
        <v>44242</v>
      </c>
      <c r="D53" s="16">
        <f>SemiCountModelRU!D54</f>
        <v>46798</v>
      </c>
      <c r="E53" s="198">
        <f>258700+162600+543700</f>
        <v>965000</v>
      </c>
      <c r="F53" s="7"/>
      <c r="G53" s="19">
        <f>SemiCountModelRU!V54/10</f>
        <v>4.6500000000000004</v>
      </c>
      <c r="H53" s="238">
        <f t="shared" si="1"/>
        <v>101.3670947381319</v>
      </c>
      <c r="I53" s="238">
        <f>SemiCountModelRU!AA54</f>
        <v>101.41780363995187</v>
      </c>
      <c r="J53" s="21">
        <f>SemiCountModelRU!AB54</f>
        <v>3.9061500000000002</v>
      </c>
    </row>
    <row r="54" spans="1:10" x14ac:dyDescent="0.35">
      <c r="A54" s="1" t="str">
        <f>SemiCountModelRU!A55</f>
        <v>BSBGR1210289</v>
      </c>
      <c r="B54" s="15" t="str">
        <f>SemiCountModelRU!B55</f>
        <v>FX</v>
      </c>
      <c r="C54" s="16">
        <f>SemiCountModelRU!C55</f>
        <v>43154</v>
      </c>
      <c r="D54" s="16">
        <f>SemiCountModelRU!D55</f>
        <v>46806</v>
      </c>
      <c r="E54" s="198">
        <v>5000000</v>
      </c>
      <c r="F54" s="7"/>
      <c r="G54" s="19">
        <f>SemiCountModelRU!V55/10</f>
        <v>4.83</v>
      </c>
      <c r="H54" s="238">
        <f t="shared" si="1"/>
        <v>101.72855276091809</v>
      </c>
      <c r="I54" s="238">
        <f>SemiCountModelRU!AA55</f>
        <v>101.77944248215917</v>
      </c>
      <c r="J54" s="21">
        <f>SemiCountModelRU!AB55</f>
        <v>3.9061500000000002</v>
      </c>
    </row>
    <row r="55" spans="1:10" x14ac:dyDescent="0.35">
      <c r="A55" s="1" t="str">
        <f>SemiCountModelRU!A56</f>
        <v>BSBGR1600281</v>
      </c>
      <c r="B55" s="15" t="str">
        <f>SemiCountModelRU!B56</f>
        <v>FX</v>
      </c>
      <c r="C55" s="16">
        <f>SemiCountModelRU!C56</f>
        <v>45037</v>
      </c>
      <c r="D55" s="16">
        <f>SemiCountModelRU!D56</f>
        <v>46864</v>
      </c>
      <c r="E55" s="198">
        <v>1456100</v>
      </c>
      <c r="F55" s="7"/>
      <c r="G55" s="19">
        <f>SemiCountModelRU!V56/10</f>
        <v>4.05</v>
      </c>
      <c r="H55" s="238">
        <f>0.9995*I55</f>
        <v>100.24779342077561</v>
      </c>
      <c r="I55" s="238">
        <f>SemiCountModelRU!AA56</f>
        <v>100.29794239197159</v>
      </c>
      <c r="J55" s="21">
        <f>SemiCountModelRU!AB56</f>
        <v>3.9061500000000002</v>
      </c>
    </row>
    <row r="56" spans="1:10" x14ac:dyDescent="0.35">
      <c r="A56" s="1" t="str">
        <f>SemiCountModelRU!A57</f>
        <v>BSBGRS870288</v>
      </c>
      <c r="B56" s="15" t="str">
        <f>SemiCountModelRU!B57</f>
        <v>FL</v>
      </c>
      <c r="C56" s="16">
        <f>SemiCountModelRU!C57</f>
        <v>40294</v>
      </c>
      <c r="D56" s="16">
        <f>SemiCountModelRU!D57</f>
        <v>46869</v>
      </c>
      <c r="E56" s="198">
        <v>15000000</v>
      </c>
      <c r="F56" s="7">
        <v>8.3330000000000001E-2</v>
      </c>
      <c r="G56" s="19">
        <f>SemiCountModelRU!V57/10</f>
        <v>4.3333300000000001</v>
      </c>
      <c r="H56" s="238">
        <f t="shared" si="1"/>
        <v>100.18447801528518</v>
      </c>
      <c r="I56" s="238">
        <f>SemiCountModelRU!AA57</f>
        <v>100.23459531294165</v>
      </c>
      <c r="J56" s="21">
        <f>SemiCountModelRU!AB57</f>
        <v>4.3231880035739598</v>
      </c>
    </row>
    <row r="57" spans="1:10" x14ac:dyDescent="0.35">
      <c r="A57" s="1" t="str">
        <f>SemiCountModelRU!A58</f>
        <v>BSBGR1450281</v>
      </c>
      <c r="B57" s="15" t="str">
        <f>SemiCountModelRU!B58</f>
        <v>FX</v>
      </c>
      <c r="C57" s="16">
        <f>SemiCountModelRU!C58</f>
        <v>44333</v>
      </c>
      <c r="D57" s="16">
        <f>SemiCountModelRU!D58</f>
        <v>46890</v>
      </c>
      <c r="E57" s="198">
        <v>1283100</v>
      </c>
      <c r="F57" s="7"/>
      <c r="G57" s="19">
        <f>SemiCountModelRU!V58/10</f>
        <v>4.7</v>
      </c>
      <c r="H57" s="238">
        <f t="shared" si="1"/>
        <v>101.6447771568814</v>
      </c>
      <c r="I57" s="238">
        <f>SemiCountModelRU!AA58</f>
        <v>101.69562496936608</v>
      </c>
      <c r="J57" s="21">
        <f>SemiCountModelRU!AB58</f>
        <v>3.9061500000000002</v>
      </c>
    </row>
    <row r="58" spans="1:10" x14ac:dyDescent="0.35">
      <c r="A58" s="1" t="str">
        <f>SemiCountModelRU!A59</f>
        <v>BSBGR1242282</v>
      </c>
      <c r="B58" s="15" t="str">
        <f>SemiCountModelRU!B59</f>
        <v>FX</v>
      </c>
      <c r="C58" s="16">
        <f>SemiCountModelRU!C59</f>
        <v>43294</v>
      </c>
      <c r="D58" s="16">
        <f>SemiCountModelRU!D59</f>
        <v>46947</v>
      </c>
      <c r="E58" s="198">
        <v>27000000</v>
      </c>
      <c r="F58" s="7"/>
      <c r="G58" s="19">
        <f>SemiCountModelRU!V59/10</f>
        <v>4.66</v>
      </c>
      <c r="H58" s="238">
        <f t="shared" si="1"/>
        <v>101.6658685840203</v>
      </c>
      <c r="I58" s="238">
        <f>SemiCountModelRU!AA59</f>
        <v>101.71672694749404</v>
      </c>
      <c r="J58" s="21">
        <f>SemiCountModelRU!AB59</f>
        <v>3.9061500000000002</v>
      </c>
    </row>
    <row r="59" spans="1:10" x14ac:dyDescent="0.35">
      <c r="A59" s="1" t="str">
        <f>SemiCountModelRU!A60</f>
        <v>BSBGR1630288</v>
      </c>
      <c r="B59" s="15" t="str">
        <f>SemiCountModelRU!B60</f>
        <v>FX</v>
      </c>
      <c r="C59" s="16">
        <f>SemiCountModelRU!C60</f>
        <v>45128</v>
      </c>
      <c r="D59" s="16">
        <f>SemiCountModelRU!D60</f>
        <v>46955</v>
      </c>
      <c r="E59" s="198">
        <f>17006200+7584900</f>
        <v>24591100</v>
      </c>
      <c r="F59" s="7"/>
      <c r="G59" s="19">
        <f>SemiCountModelRU!V60/10</f>
        <v>4.09</v>
      </c>
      <c r="H59" s="238">
        <f>0.9995*I59</f>
        <v>100.37210084069704</v>
      </c>
      <c r="I59" s="238">
        <f>SemiCountModelRU!AA60</f>
        <v>100.42231199669538</v>
      </c>
      <c r="J59" s="21">
        <f>SemiCountModelRU!AB60</f>
        <v>3.9061500000000002</v>
      </c>
    </row>
    <row r="60" spans="1:10" x14ac:dyDescent="0.35">
      <c r="A60" s="1" t="str">
        <f>SemiCountModelRU!A61</f>
        <v>BSBGRS880287</v>
      </c>
      <c r="B60" s="15" t="str">
        <f>SemiCountModelRU!B61</f>
        <v>FL</v>
      </c>
      <c r="C60" s="16">
        <f>SemiCountModelRU!C61</f>
        <v>40385</v>
      </c>
      <c r="D60" s="16">
        <f>SemiCountModelRU!D61</f>
        <v>46960</v>
      </c>
      <c r="E60" s="198">
        <v>25000000</v>
      </c>
      <c r="F60" s="7">
        <v>8.3333000000000004E-2</v>
      </c>
      <c r="G60" s="19">
        <f>SemiCountModelRU!V61/10</f>
        <v>4.3333329999999997</v>
      </c>
      <c r="H60" s="238">
        <f t="shared" si="1"/>
        <v>100.4112591593485</v>
      </c>
      <c r="I60" s="238">
        <f>SemiCountModelRU!AA61</f>
        <v>100.46148990430065</v>
      </c>
      <c r="J60" s="21">
        <f>SemiCountModelRU!AB61</f>
        <v>4.3134269700040493</v>
      </c>
    </row>
    <row r="61" spans="1:10" x14ac:dyDescent="0.35">
      <c r="A61" s="1" t="str">
        <f>SemiCountModelRU!A62</f>
        <v>BSBGRS910282</v>
      </c>
      <c r="B61" s="15" t="str">
        <f>SemiCountModelRU!B62</f>
        <v>FL</v>
      </c>
      <c r="C61" s="16">
        <f>SemiCountModelRU!C62</f>
        <v>40770</v>
      </c>
      <c r="D61" s="16">
        <f>SemiCountModelRU!D62</f>
        <v>46980</v>
      </c>
      <c r="E61" s="198">
        <v>28947500</v>
      </c>
      <c r="F61" s="7">
        <v>9.375E-2</v>
      </c>
      <c r="G61" s="19">
        <f>SemiCountModelRU!V62/10</f>
        <v>4.34375</v>
      </c>
      <c r="H61" s="238">
        <f t="shared" si="1"/>
        <v>99.95</v>
      </c>
      <c r="I61" s="238">
        <f>SemiCountModelRU!AA62</f>
        <v>100</v>
      </c>
      <c r="J61" s="21">
        <f>SemiCountModelRU!AB62</f>
        <v>4.34375</v>
      </c>
    </row>
    <row r="62" spans="1:10" x14ac:dyDescent="0.35">
      <c r="A62" s="1" t="str">
        <f>SemiCountModelRU!A63</f>
        <v>BSBGR1460280</v>
      </c>
      <c r="B62" s="15" t="str">
        <f>SemiCountModelRU!B63</f>
        <v>FX</v>
      </c>
      <c r="C62" s="16">
        <f>SemiCountModelRU!C63</f>
        <v>44425</v>
      </c>
      <c r="D62" s="16">
        <f>SemiCountModelRU!D63</f>
        <v>46982</v>
      </c>
      <c r="E62" s="198">
        <f>1593000+58200+282600+20000000</f>
        <v>21933800</v>
      </c>
      <c r="F62" s="7"/>
      <c r="G62" s="19">
        <f>SemiCountModelRU!V63/10</f>
        <v>4.7</v>
      </c>
      <c r="H62" s="238">
        <f t="shared" si="1"/>
        <v>100.7802786439232</v>
      </c>
      <c r="I62" s="238">
        <f>SemiCountModelRU!AA63</f>
        <v>100.83069399091865</v>
      </c>
      <c r="J62" s="21">
        <f>SemiCountModelRU!AB63</f>
        <v>4.3463000000000003</v>
      </c>
    </row>
    <row r="63" spans="1:10" x14ac:dyDescent="0.35">
      <c r="A63" s="1" t="str">
        <f>SemiCountModelRU!A64</f>
        <v>BSBGRS860289</v>
      </c>
      <c r="B63" s="15" t="str">
        <f>SemiCountModelRU!B64</f>
        <v>FL</v>
      </c>
      <c r="C63" s="16">
        <f>SemiCountModelRU!C64</f>
        <v>40052</v>
      </c>
      <c r="D63" s="16">
        <f>SemiCountModelRU!D64</f>
        <v>46992</v>
      </c>
      <c r="E63" s="198">
        <v>20000000</v>
      </c>
      <c r="F63" s="7">
        <v>0.125</v>
      </c>
      <c r="G63" s="19">
        <f>SemiCountModelRU!V64/10</f>
        <v>4.375</v>
      </c>
      <c r="H63" s="238">
        <f t="shared" si="1"/>
        <v>99.96183505144424</v>
      </c>
      <c r="I63" s="238">
        <f>SemiCountModelRU!AA64</f>
        <v>100.0118409719302</v>
      </c>
      <c r="J63" s="21">
        <f>SemiCountModelRU!AB64</f>
        <v>4.3744820188120608</v>
      </c>
    </row>
    <row r="64" spans="1:10" x14ac:dyDescent="0.35">
      <c r="A64" s="1" t="str">
        <f>SemiCountModelRU!A65</f>
        <v>BSBGR1830284</v>
      </c>
      <c r="B64" s="15" t="str">
        <f>SemiCountModelRU!B65</f>
        <v>FX</v>
      </c>
      <c r="C64" s="16">
        <f>SemiCountModelRU!C65</f>
        <v>45912</v>
      </c>
      <c r="D64" s="16">
        <f>SemiCountModelRU!D65</f>
        <v>47008</v>
      </c>
      <c r="E64" s="198">
        <v>100000000</v>
      </c>
      <c r="F64" s="7"/>
      <c r="G64" s="19">
        <f>SemiCountModelRU!V65/10</f>
        <v>4.03</v>
      </c>
      <c r="H64" s="238">
        <f t="shared" ref="H64" si="4">0.9995*I64</f>
        <v>99.187540686472389</v>
      </c>
      <c r="I64" s="238">
        <f>SemiCountModelRU!AA65</f>
        <v>99.237159266105436</v>
      </c>
      <c r="J64" s="21">
        <f>SemiCountModelRU!AB65</f>
        <v>4.3463000000000003</v>
      </c>
    </row>
    <row r="65" spans="1:10" x14ac:dyDescent="0.35">
      <c r="A65" s="1" t="str">
        <f>SemiCountModelRU!A66</f>
        <v>BSBGRS840281</v>
      </c>
      <c r="B65" s="15" t="str">
        <f>SemiCountModelRU!B66</f>
        <v>FL</v>
      </c>
      <c r="C65" s="16">
        <f>SemiCountModelRU!C66</f>
        <v>39713</v>
      </c>
      <c r="D65" s="16">
        <f>SemiCountModelRU!D66</f>
        <v>47018</v>
      </c>
      <c r="E65" s="198">
        <v>10000000</v>
      </c>
      <c r="F65" s="7">
        <v>0.28125</v>
      </c>
      <c r="G65" s="19">
        <f>SemiCountModelRU!V66/10</f>
        <v>4.53125</v>
      </c>
      <c r="H65" s="238">
        <f t="shared" si="1"/>
        <v>100.09135853329437</v>
      </c>
      <c r="I65" s="238">
        <f>SemiCountModelRU!AA66</f>
        <v>100.14142924791832</v>
      </c>
      <c r="J65" s="21">
        <f>SemiCountModelRU!AB66</f>
        <v>4.5248505379147987</v>
      </c>
    </row>
    <row r="66" spans="1:10" x14ac:dyDescent="0.35">
      <c r="A66" s="1" t="str">
        <f>SemiCountModelRU!A67</f>
        <v>BSBGRS820283</v>
      </c>
      <c r="B66" s="15" t="str">
        <f>SemiCountModelRU!B67</f>
        <v>FL</v>
      </c>
      <c r="C66" s="16">
        <f>SemiCountModelRU!C67</f>
        <v>39363</v>
      </c>
      <c r="D66" s="16">
        <f>SemiCountModelRU!D67</f>
        <v>47034</v>
      </c>
      <c r="E66" s="198">
        <v>10000000</v>
      </c>
      <c r="F66" s="7">
        <v>0.34375</v>
      </c>
      <c r="G66" s="19">
        <f>SemiCountModelRU!V67/10</f>
        <v>4.59375</v>
      </c>
      <c r="H66" s="238">
        <f t="shared" ref="H66:H176" si="5">0.9995*I66</f>
        <v>100.16868448346082</v>
      </c>
      <c r="I66" s="238">
        <f>SemiCountModelRU!AA67</f>
        <v>100.21879388040102</v>
      </c>
      <c r="J66" s="21">
        <f>SemiCountModelRU!AB67</f>
        <v>4.5837210987413037</v>
      </c>
    </row>
    <row r="67" spans="1:10" x14ac:dyDescent="0.35">
      <c r="A67" s="1" t="str">
        <f>SemiCountModelRU!A68</f>
        <v>BSBGR1251283</v>
      </c>
      <c r="B67" s="15" t="str">
        <f>SemiCountModelRU!B68</f>
        <v>FX</v>
      </c>
      <c r="C67" s="16">
        <f>SemiCountModelRU!C68</f>
        <v>43388</v>
      </c>
      <c r="D67" s="16">
        <f>SemiCountModelRU!D68</f>
        <v>47041</v>
      </c>
      <c r="E67" s="198">
        <v>5995300</v>
      </c>
      <c r="F67" s="7"/>
      <c r="G67" s="19">
        <f>SemiCountModelRU!V68/10</f>
        <v>4.57</v>
      </c>
      <c r="H67" s="238">
        <f>0.9995*I67</f>
        <v>100.50710897426622</v>
      </c>
      <c r="I67" s="238">
        <f>SemiCountModelRU!AA68</f>
        <v>100.55738766810026</v>
      </c>
      <c r="J67" s="21">
        <f>SemiCountModelRU!AB68</f>
        <v>4.3463000000000003</v>
      </c>
    </row>
    <row r="68" spans="1:10" x14ac:dyDescent="0.35">
      <c r="A68" s="1" t="str">
        <f>SemiCountModelRU!A69</f>
        <v>BSBGR1640287</v>
      </c>
      <c r="B68" s="15" t="str">
        <f>SemiCountModelRU!B69</f>
        <v>FX</v>
      </c>
      <c r="C68" s="16">
        <f>SemiCountModelRU!C69</f>
        <v>45215</v>
      </c>
      <c r="D68" s="16">
        <f>SemiCountModelRU!D69</f>
        <v>47042</v>
      </c>
      <c r="E68" s="198">
        <v>42497400</v>
      </c>
      <c r="F68" s="7"/>
      <c r="G68" s="19">
        <f>SemiCountModelRU!V69/10</f>
        <v>4.09</v>
      </c>
      <c r="H68" s="238">
        <f>0.9995*I68</f>
        <v>99.311083944622808</v>
      </c>
      <c r="I68" s="238">
        <f>SemiCountModelRU!AA69</f>
        <v>99.360764326786196</v>
      </c>
      <c r="J68" s="21">
        <f>SemiCountModelRU!AB69</f>
        <v>4.3463000000000003</v>
      </c>
    </row>
    <row r="69" spans="1:10" x14ac:dyDescent="0.35">
      <c r="A69" s="1" t="str">
        <f>SemiCountModelRU!A71</f>
        <v>BSBGRS920281</v>
      </c>
      <c r="B69" s="15" t="str">
        <f>SemiCountModelRU!B71</f>
        <v>FL</v>
      </c>
      <c r="C69" s="16">
        <f>SemiCountModelRU!C71</f>
        <v>40857</v>
      </c>
      <c r="D69" s="16">
        <f>SemiCountModelRU!D71</f>
        <v>47067</v>
      </c>
      <c r="E69" s="198">
        <v>19950500</v>
      </c>
      <c r="F69" s="7">
        <v>9.375E-2</v>
      </c>
      <c r="G69" s="19">
        <f>SemiCountModelRU!V71/10</f>
        <v>4.34375</v>
      </c>
      <c r="H69" s="238">
        <f t="shared" si="5"/>
        <v>100.23357807552998</v>
      </c>
      <c r="I69" s="238">
        <f>SemiCountModelRU!AA71</f>
        <v>100.28371993549771</v>
      </c>
      <c r="J69" s="21">
        <f>SemiCountModelRU!AB71</f>
        <v>4.3314607822624565</v>
      </c>
    </row>
    <row r="70" spans="1:10" x14ac:dyDescent="0.35">
      <c r="A70" s="1" t="str">
        <f>SemiCountModelRU!A72</f>
        <v>BSBGR1480288</v>
      </c>
      <c r="B70" s="15" t="str">
        <f>SemiCountModelRU!B72</f>
        <v>FX</v>
      </c>
      <c r="C70" s="16">
        <f>SemiCountModelRU!C72</f>
        <v>44516</v>
      </c>
      <c r="D70" s="16">
        <f>SemiCountModelRU!D72</f>
        <v>47073</v>
      </c>
      <c r="E70" s="198">
        <v>1032300</v>
      </c>
      <c r="G70" s="19">
        <f>SemiCountModelRU!V72/10</f>
        <v>4.7</v>
      </c>
      <c r="H70" s="238">
        <f>0.9995*I70</f>
        <v>100.85815457546549</v>
      </c>
      <c r="I70" s="238">
        <f>SemiCountModelRU!AA72</f>
        <v>100.90860887990544</v>
      </c>
      <c r="J70" s="21">
        <f>SemiCountModelRU!AB72</f>
        <v>4.3463000000000003</v>
      </c>
    </row>
    <row r="71" spans="1:10" x14ac:dyDescent="0.35">
      <c r="A71" s="1" t="str">
        <f>SemiCountModelRU!A73</f>
        <v>BSBGRS900283</v>
      </c>
      <c r="B71" s="15" t="str">
        <f>SemiCountModelRU!B73</f>
        <v>FL</v>
      </c>
      <c r="C71" s="16">
        <f>SemiCountModelRU!C73</f>
        <v>40522</v>
      </c>
      <c r="D71" s="16">
        <f>SemiCountModelRU!D73</f>
        <v>47097</v>
      </c>
      <c r="E71" s="198">
        <v>15000000</v>
      </c>
      <c r="F71" s="7">
        <v>0.13541700000000001</v>
      </c>
      <c r="G71" s="19">
        <f>SemiCountModelRU!V73/10</f>
        <v>4.3854170000000003</v>
      </c>
      <c r="H71" s="238">
        <f>0.9995*I71</f>
        <v>100.35068425283275</v>
      </c>
      <c r="I71" s="238">
        <f>SemiCountModelRU!AA73</f>
        <v>100.40088469518034</v>
      </c>
      <c r="J71" s="21">
        <f>SemiCountModelRU!AB73</f>
        <v>4.3679067304180021</v>
      </c>
    </row>
    <row r="72" spans="1:10" x14ac:dyDescent="0.35">
      <c r="A72" s="1" t="str">
        <f>SemiCountModelRU!A74</f>
        <v>BSBGR1270291</v>
      </c>
      <c r="B72" s="15" t="str">
        <f>SemiCountModelRU!B74</f>
        <v>FX</v>
      </c>
      <c r="C72" s="16">
        <f>SemiCountModelRU!C74</f>
        <v>43480</v>
      </c>
      <c r="D72" s="16">
        <f>SemiCountModelRU!D74</f>
        <v>47133</v>
      </c>
      <c r="E72" s="198">
        <v>32000000</v>
      </c>
      <c r="F72" s="7"/>
      <c r="G72" s="19">
        <f>SemiCountModelRU!V74/10</f>
        <v>4.5</v>
      </c>
      <c r="H72" s="238">
        <f>0.9995*I72</f>
        <v>100.36675277106959</v>
      </c>
      <c r="I72" s="238">
        <f>SemiCountModelRU!AA74</f>
        <v>100.41696125169543</v>
      </c>
      <c r="J72" s="21">
        <f>SemiCountModelRU!AB74</f>
        <v>4.3463000000000003</v>
      </c>
    </row>
    <row r="73" spans="1:10" x14ac:dyDescent="0.35">
      <c r="A73" s="1" t="str">
        <f>SemiCountModelRU!A75</f>
        <v>BSBGR1680291</v>
      </c>
      <c r="B73" s="15" t="str">
        <f>SemiCountModelRU!B75</f>
        <v>FX</v>
      </c>
      <c r="C73" s="16">
        <f>SemiCountModelRU!C75</f>
        <v>45309</v>
      </c>
      <c r="D73" s="16">
        <f>SemiCountModelRU!D75</f>
        <v>47136</v>
      </c>
      <c r="E73" s="198">
        <v>24583900</v>
      </c>
      <c r="F73" s="7"/>
      <c r="G73" s="19">
        <f>SemiCountModelRU!V75/10</f>
        <v>4.0999999999999996</v>
      </c>
      <c r="H73" s="238">
        <f>0.9995*I73</f>
        <v>99.280399836147836</v>
      </c>
      <c r="I73" s="238">
        <f>SemiCountModelRU!AA75</f>
        <v>99.330064868582127</v>
      </c>
      <c r="J73" s="21">
        <f>SemiCountModelRU!AB75</f>
        <v>4.3463000000000003</v>
      </c>
    </row>
    <row r="74" spans="1:10" x14ac:dyDescent="0.35">
      <c r="A74" s="1" t="str">
        <f>SemiCountModelRU!A76</f>
        <v>BSBGRS850298</v>
      </c>
      <c r="B74" s="15" t="str">
        <f>SemiCountModelRU!B76</f>
        <v>FL</v>
      </c>
      <c r="C74" s="16">
        <f>SemiCountModelRU!C76</f>
        <v>39832</v>
      </c>
      <c r="D74" s="16">
        <f>SemiCountModelRU!D76</f>
        <v>47137</v>
      </c>
      <c r="E74" s="198">
        <v>13000000</v>
      </c>
      <c r="F74" s="7">
        <v>0.28125</v>
      </c>
      <c r="G74" s="19">
        <f>SemiCountModelRU!V76/10</f>
        <v>4.53125</v>
      </c>
      <c r="H74" s="238">
        <f t="shared" si="5"/>
        <v>100.47356509351962</v>
      </c>
      <c r="I74" s="238">
        <f>SemiCountModelRU!AA76</f>
        <v>100.52382700702313</v>
      </c>
      <c r="J74" s="21">
        <f>SemiCountModelRU!AB76</f>
        <v>4.5076377759507933</v>
      </c>
    </row>
    <row r="75" spans="1:10" x14ac:dyDescent="0.35">
      <c r="A75" s="1" t="str">
        <f>SemiCountModelRU!A77</f>
        <v>BSBGR1700297</v>
      </c>
      <c r="B75" s="15" t="str">
        <f>SemiCountModelRU!B77</f>
        <v>FX</v>
      </c>
      <c r="C75" s="16">
        <f>SemiCountModelRU!C77</f>
        <v>45337</v>
      </c>
      <c r="D75" s="16">
        <f>SemiCountModelRU!D77</f>
        <v>47164</v>
      </c>
      <c r="E75" s="198">
        <v>49880800</v>
      </c>
      <c r="F75" s="7"/>
      <c r="G75" s="19">
        <f>SemiCountModelRU!V77/10</f>
        <v>4.0999999999999996</v>
      </c>
      <c r="H75" s="238">
        <f>0.9995*I75</f>
        <v>99.263953081735124</v>
      </c>
      <c r="I75" s="238">
        <f>SemiCountModelRU!AA77</f>
        <v>99.313609886678464</v>
      </c>
      <c r="J75" s="21">
        <f>SemiCountModelRU!AB77</f>
        <v>4.3463000000000003</v>
      </c>
    </row>
    <row r="76" spans="1:10" x14ac:dyDescent="0.35">
      <c r="A76" s="1" t="str">
        <f>SemiCountModelRU!A78</f>
        <v>BSBGR1500291</v>
      </c>
      <c r="B76" s="15" t="str">
        <f>SemiCountModelRU!B78</f>
        <v>FX</v>
      </c>
      <c r="C76" s="16">
        <f>SemiCountModelRU!C78</f>
        <v>44635</v>
      </c>
      <c r="D76" s="16">
        <f>SemiCountModelRU!D78</f>
        <v>47192</v>
      </c>
      <c r="E76" s="198">
        <v>2993400</v>
      </c>
      <c r="F76" s="7"/>
      <c r="G76" s="19">
        <f>SemiCountModelRU!V78/10</f>
        <v>4.7</v>
      </c>
      <c r="H76" s="238">
        <f>0.9995*I76</f>
        <v>100.95874078731522</v>
      </c>
      <c r="I76" s="238">
        <f>SemiCountModelRU!AA78</f>
        <v>101.00924541002023</v>
      </c>
      <c r="J76" s="21">
        <f>SemiCountModelRU!AB78</f>
        <v>4.3463000000000003</v>
      </c>
    </row>
    <row r="77" spans="1:10" x14ac:dyDescent="0.35">
      <c r="A77" s="1" t="str">
        <f>SemiCountModelRU!A79</f>
        <v>BSBGR1290299</v>
      </c>
      <c r="B77" s="15" t="str">
        <f>SemiCountModelRU!B79</f>
        <v>FX</v>
      </c>
      <c r="C77" s="16">
        <f>SemiCountModelRU!C79</f>
        <v>43570</v>
      </c>
      <c r="D77" s="16">
        <f>SemiCountModelRU!D79</f>
        <v>47223</v>
      </c>
      <c r="E77" s="198">
        <v>2000000</v>
      </c>
      <c r="F77" s="7"/>
      <c r="G77" s="19">
        <f>SemiCountModelRU!V79/10</f>
        <v>4.59</v>
      </c>
      <c r="H77" s="238">
        <f>0.9995*I77</f>
        <v>100.66291946488494</v>
      </c>
      <c r="I77" s="238">
        <f>SemiCountModelRU!AA79</f>
        <v>100.7132761029364</v>
      </c>
      <c r="J77" s="21">
        <f>SemiCountModelRU!AB79</f>
        <v>4.3463000000000003</v>
      </c>
    </row>
    <row r="78" spans="1:10" x14ac:dyDescent="0.35">
      <c r="A78" s="1" t="str">
        <f>SemiCountModelRU!A80</f>
        <v>BSBGR1720295</v>
      </c>
      <c r="B78" s="15" t="str">
        <f>SemiCountModelRU!B80</f>
        <v>FX</v>
      </c>
      <c r="C78" s="16">
        <f>SemiCountModelRU!C80</f>
        <v>45398</v>
      </c>
      <c r="D78" s="16">
        <f>SemiCountModelRU!D80</f>
        <v>47224</v>
      </c>
      <c r="E78" s="198">
        <v>3000000</v>
      </c>
      <c r="F78" s="7"/>
      <c r="G78" s="19">
        <f>SemiCountModelRU!V80/10</f>
        <v>4.0999999999999996</v>
      </c>
      <c r="H78" s="238">
        <f>0.9995*I78</f>
        <v>99.228892180637914</v>
      </c>
      <c r="I78" s="238">
        <f>SemiCountModelRU!AA80</f>
        <v>99.278531446361086</v>
      </c>
      <c r="J78" s="21">
        <f>SemiCountModelRU!AB80</f>
        <v>4.3463000000000003</v>
      </c>
    </row>
    <row r="79" spans="1:10" x14ac:dyDescent="0.35">
      <c r="A79" s="1" t="str">
        <f>SemiCountModelRU!A81</f>
        <v>BSBGRS870296</v>
      </c>
      <c r="B79" s="15" t="str">
        <f>SemiCountModelRU!B81</f>
        <v>FL</v>
      </c>
      <c r="C79" s="16">
        <f>SemiCountModelRU!C81</f>
        <v>40294</v>
      </c>
      <c r="D79" s="16">
        <f>SemiCountModelRU!D81</f>
        <v>47234</v>
      </c>
      <c r="E79" s="198">
        <v>15724300</v>
      </c>
      <c r="F79" s="7">
        <v>9.375E-2</v>
      </c>
      <c r="G79" s="19">
        <f>SemiCountModelRU!V81/10</f>
        <v>4.34375</v>
      </c>
      <c r="H79" s="238">
        <f t="shared" si="5"/>
        <v>100.18645423597</v>
      </c>
      <c r="I79" s="238">
        <f>SemiCountModelRU!AA81</f>
        <v>100.23657252223111</v>
      </c>
      <c r="J79" s="21">
        <f>SemiCountModelRU!AB81</f>
        <v>4.3334981341631718</v>
      </c>
    </row>
    <row r="80" spans="1:10" x14ac:dyDescent="0.35">
      <c r="A80" s="1" t="str">
        <f>SemiCountModelRU!A82</f>
        <v>BSBGR1740293</v>
      </c>
      <c r="B80" s="15" t="str">
        <f>SemiCountModelRU!B82</f>
        <v>FX</v>
      </c>
      <c r="C80" s="16">
        <f>SemiCountModelRU!C82</f>
        <v>45443</v>
      </c>
      <c r="D80" s="16">
        <f>SemiCountModelRU!D82</f>
        <v>47269</v>
      </c>
      <c r="E80" s="198">
        <v>4155500</v>
      </c>
      <c r="F80" s="7"/>
      <c r="G80" s="19">
        <f>SemiCountModelRU!V82/10</f>
        <v>4.0999999999999996</v>
      </c>
      <c r="H80" s="238">
        <f>0.9995*I80</f>
        <v>99.202758654160192</v>
      </c>
      <c r="I80" s="238">
        <f>SemiCountModelRU!AA82</f>
        <v>99.252384846583482</v>
      </c>
      <c r="J80" s="21">
        <f>SemiCountModelRU!AB82</f>
        <v>4.3463000000000003</v>
      </c>
    </row>
    <row r="81" spans="1:10" x14ac:dyDescent="0.35">
      <c r="A81" s="1" t="str">
        <f>SemiCountModelRU!A83</f>
        <v>BSBGR1530298</v>
      </c>
      <c r="B81" s="15" t="str">
        <f>SemiCountModelRU!B83</f>
        <v>FX</v>
      </c>
      <c r="C81" s="16">
        <f>SemiCountModelRU!C83</f>
        <v>44727</v>
      </c>
      <c r="D81" s="16">
        <f>SemiCountModelRU!D83</f>
        <v>47284</v>
      </c>
      <c r="E81" s="198">
        <v>2500000</v>
      </c>
      <c r="F81" s="7"/>
      <c r="G81" s="19">
        <f>SemiCountModelRU!V83/10</f>
        <v>4.7</v>
      </c>
      <c r="H81" s="238">
        <f>0.9995*I81</f>
        <v>101.03554418976589</v>
      </c>
      <c r="I81" s="238">
        <f>SemiCountModelRU!AA83</f>
        <v>101.08608723338257</v>
      </c>
      <c r="J81" s="21">
        <f>SemiCountModelRU!AB83</f>
        <v>4.3463000000000003</v>
      </c>
    </row>
    <row r="82" spans="1:10" x14ac:dyDescent="0.35">
      <c r="A82" s="1" t="str">
        <f>SemiCountModelRU!A84</f>
        <v>BSBGR1312291</v>
      </c>
      <c r="B82" s="15" t="s">
        <v>149</v>
      </c>
      <c r="C82" s="16">
        <v>43725</v>
      </c>
      <c r="D82" s="16">
        <f>SemiCountModelRU!D84</f>
        <v>47314</v>
      </c>
      <c r="E82" s="198">
        <v>4500000</v>
      </c>
      <c r="F82" s="7"/>
      <c r="G82" s="19">
        <f>SemiCountModelRU!V84/10</f>
        <v>4.68</v>
      </c>
      <c r="H82" s="238">
        <f>0.9995*I82</f>
        <v>100.99762114478771</v>
      </c>
      <c r="I82" s="238">
        <f>SemiCountModelRU!AA84</f>
        <v>101.04814521739641</v>
      </c>
      <c r="J82" s="21">
        <f>SemiCountModelRU!AB84</f>
        <v>4.3463000000000003</v>
      </c>
    </row>
    <row r="83" spans="1:10" x14ac:dyDescent="0.35">
      <c r="A83" s="1" t="str">
        <f>SemiCountModelRU!A85</f>
        <v>BSBGRS940297</v>
      </c>
      <c r="B83" s="15" t="str">
        <f>SemiCountModelRU!B85</f>
        <v>FX</v>
      </c>
      <c r="C83" s="16">
        <f>SemiCountModelRU!C85</f>
        <v>41106</v>
      </c>
      <c r="D83" s="16">
        <f>SemiCountModelRU!D85</f>
        <v>47315</v>
      </c>
      <c r="E83" s="198">
        <v>20000000</v>
      </c>
      <c r="F83" s="7"/>
      <c r="G83" s="19">
        <f>SemiCountModelRU!V85/10</f>
        <v>4.3</v>
      </c>
      <c r="H83" s="238">
        <f t="shared" si="5"/>
        <v>99.80453701458903</v>
      </c>
      <c r="I83" s="238">
        <f>SemiCountModelRU!AA85</f>
        <v>99.854464246712382</v>
      </c>
      <c r="J83" s="21">
        <f>SemiCountModelRU!AB85</f>
        <v>4.3463000000000003</v>
      </c>
    </row>
    <row r="84" spans="1:10" x14ac:dyDescent="0.35">
      <c r="A84" s="1" t="str">
        <f>SemiCountModelRU!A86</f>
        <v>BSBGRS880295</v>
      </c>
      <c r="B84" s="15" t="str">
        <f>SemiCountModelRU!B86</f>
        <v>FL</v>
      </c>
      <c r="C84" s="16">
        <f>SemiCountModelRU!C86</f>
        <v>40385</v>
      </c>
      <c r="D84" s="16">
        <f>SemiCountModelRU!D86</f>
        <v>47325</v>
      </c>
      <c r="E84" s="198">
        <v>18921400</v>
      </c>
      <c r="F84" s="7">
        <v>9.375E-2</v>
      </c>
      <c r="G84" s="19">
        <f>SemiCountModelRU!V86/10</f>
        <v>4.34375</v>
      </c>
      <c r="H84" s="238">
        <f t="shared" si="5"/>
        <v>100.41578216358818</v>
      </c>
      <c r="I84" s="238">
        <f>SemiCountModelRU!AA86</f>
        <v>100.46601517117375</v>
      </c>
      <c r="J84" s="21">
        <f>SemiCountModelRU!AB86</f>
        <v>4.3236013617133411</v>
      </c>
    </row>
    <row r="85" spans="1:10" x14ac:dyDescent="0.35">
      <c r="A85" s="1" t="str">
        <f>SemiCountModelRU!A87</f>
        <v>BSBGRS980293</v>
      </c>
      <c r="B85" s="15" t="str">
        <f>SemiCountModelRU!B87</f>
        <v>FL</v>
      </c>
      <c r="C85" s="16">
        <f>SemiCountModelRU!C87</f>
        <v>41481</v>
      </c>
      <c r="D85" s="16">
        <f>SemiCountModelRU!D87</f>
        <v>47325</v>
      </c>
      <c r="E85" s="198">
        <v>10000000</v>
      </c>
      <c r="F85" s="7">
        <v>4.6875E-2</v>
      </c>
      <c r="G85" s="19">
        <f>SemiCountModelRU!V87/10</f>
        <v>4.296875</v>
      </c>
      <c r="H85" s="238">
        <f t="shared" si="5"/>
        <v>100.39542929580145</v>
      </c>
      <c r="I85" s="238">
        <f>SemiCountModelRU!AA87</f>
        <v>100.44565212186238</v>
      </c>
      <c r="J85" s="21">
        <f>SemiCountModelRU!AB87</f>
        <v>4.2778108451991113</v>
      </c>
    </row>
    <row r="86" spans="1:10" x14ac:dyDescent="0.35">
      <c r="A86" s="1" t="str">
        <f>SemiCountModelRU!A88</f>
        <v>BSBGR1760291</v>
      </c>
      <c r="B86" s="15" t="str">
        <f>SemiCountModelRU!B88</f>
        <v>FX</v>
      </c>
      <c r="C86" s="16">
        <f>SemiCountModelRU!C88</f>
        <v>45499</v>
      </c>
      <c r="D86" s="16">
        <f>SemiCountModelRU!D88</f>
        <v>47325</v>
      </c>
      <c r="E86" s="198">
        <v>1480500</v>
      </c>
      <c r="F86" s="7"/>
      <c r="G86" s="19">
        <f>SemiCountModelRU!V88/10</f>
        <v>4.13</v>
      </c>
      <c r="H86" s="238">
        <f>0.9995*I86</f>
        <v>99.265383546212092</v>
      </c>
      <c r="I86" s="238">
        <f>SemiCountModelRU!AA88</f>
        <v>99.315041066745465</v>
      </c>
      <c r="J86" s="21">
        <f>SemiCountModelRU!AB88</f>
        <v>4.3463000000000003</v>
      </c>
    </row>
    <row r="87" spans="1:10" x14ac:dyDescent="0.35">
      <c r="A87" s="1" t="str">
        <f>SemiCountModelRU!A89</f>
        <v>BSBGR1770290</v>
      </c>
      <c r="B87" s="15" t="str">
        <f>SemiCountModelRU!B89</f>
        <v>FX</v>
      </c>
      <c r="C87" s="16">
        <f>SemiCountModelRU!C89</f>
        <v>45520</v>
      </c>
      <c r="D87" s="16">
        <f>SemiCountModelRU!D89</f>
        <v>47346</v>
      </c>
      <c r="E87" s="198">
        <v>3200900</v>
      </c>
      <c r="F87" s="7"/>
      <c r="G87" s="19">
        <f>SemiCountModelRU!V89/10</f>
        <v>4.13</v>
      </c>
      <c r="H87" s="238">
        <f>0.9995*I87</f>
        <v>98.500106917921045</v>
      </c>
      <c r="I87" s="238">
        <f>SemiCountModelRU!AA89</f>
        <v>98.549381608725398</v>
      </c>
      <c r="J87" s="21">
        <f>SemiCountModelRU!AB89</f>
        <v>4.5831499999999998</v>
      </c>
    </row>
    <row r="88" spans="1:10" x14ac:dyDescent="0.35">
      <c r="A88" s="1" t="str">
        <f>SemiCountModelRU!A90</f>
        <v>BSBGRS860297</v>
      </c>
      <c r="B88" s="15" t="str">
        <f>SemiCountModelRU!B90</f>
        <v>FL</v>
      </c>
      <c r="C88" s="16">
        <f>SemiCountModelRU!C90</f>
        <v>40052</v>
      </c>
      <c r="D88" s="16">
        <f>SemiCountModelRU!D90</f>
        <v>47357</v>
      </c>
      <c r="E88" s="198">
        <v>19997700</v>
      </c>
      <c r="F88" s="7">
        <v>0.140625</v>
      </c>
      <c r="G88" s="19">
        <f>SemiCountModelRU!V90/10</f>
        <v>4.390625</v>
      </c>
      <c r="H88" s="238">
        <f t="shared" si="5"/>
        <v>99.96234308078165</v>
      </c>
      <c r="I88" s="238">
        <f>SemiCountModelRU!AA90</f>
        <v>100.01234925540935</v>
      </c>
      <c r="J88" s="21">
        <f>SemiCountModelRU!AB90</f>
        <v>4.3900828574552513</v>
      </c>
    </row>
    <row r="89" spans="1:10" x14ac:dyDescent="0.35">
      <c r="A89" s="1" t="str">
        <f>SemiCountModelRU!A91</f>
        <v>BSBGR1550296</v>
      </c>
      <c r="B89" s="15" t="str">
        <f>SemiCountModelRU!B91</f>
        <v>FX</v>
      </c>
      <c r="C89" s="16">
        <f>SemiCountModelRU!C91</f>
        <v>44818</v>
      </c>
      <c r="D89" s="16">
        <f>SemiCountModelRU!D91</f>
        <v>47375</v>
      </c>
      <c r="E89" s="198">
        <f>894200+1557600+793700</f>
        <v>3245500</v>
      </c>
      <c r="F89" s="7"/>
      <c r="G89" s="19">
        <f>SemiCountModelRU!V91/10</f>
        <v>4.68</v>
      </c>
      <c r="H89" s="238">
        <f>0.9995*I89</f>
        <v>100.26635700388643</v>
      </c>
      <c r="I89" s="238">
        <f>SemiCountModelRU!AA91</f>
        <v>100.31651526151718</v>
      </c>
      <c r="J89" s="21">
        <f>SemiCountModelRU!AB91</f>
        <v>4.5831499999999998</v>
      </c>
    </row>
    <row r="90" spans="1:10" x14ac:dyDescent="0.35">
      <c r="A90" s="1" t="str">
        <f>SemiCountModelRU!A92</f>
        <v>BSBGR1780299</v>
      </c>
      <c r="B90" s="15" t="str">
        <f>SemiCountModelRU!B92</f>
        <v>FX</v>
      </c>
      <c r="C90" s="16">
        <f>SemiCountModelRU!C92</f>
        <v>45551</v>
      </c>
      <c r="D90" s="16">
        <f>SemiCountModelRU!D92</f>
        <v>47377</v>
      </c>
      <c r="E90" s="198">
        <v>9617000</v>
      </c>
      <c r="F90" s="7"/>
      <c r="G90" s="19">
        <f>SemiCountModelRU!V92/10</f>
        <v>4.13</v>
      </c>
      <c r="H90" s="238">
        <f>0.9995*I90</f>
        <v>98.467716024576447</v>
      </c>
      <c r="I90" s="238">
        <f>SemiCountModelRU!AA92</f>
        <v>98.516974511832359</v>
      </c>
      <c r="J90" s="21">
        <f>SemiCountModelRU!AB92</f>
        <v>4.5831499999999998</v>
      </c>
    </row>
    <row r="91" spans="1:10" x14ac:dyDescent="0.35">
      <c r="A91" s="1" t="str">
        <f>SemiCountModelRU!A93</f>
        <v>BSBGRS840299</v>
      </c>
      <c r="B91" s="15" t="str">
        <f>SemiCountModelRU!B93</f>
        <v>FL</v>
      </c>
      <c r="C91" s="16">
        <f>SemiCountModelRU!C93</f>
        <v>39713</v>
      </c>
      <c r="D91" s="16">
        <f>SemiCountModelRU!D93</f>
        <v>47383</v>
      </c>
      <c r="E91" s="198">
        <v>14634300</v>
      </c>
      <c r="F91" s="7">
        <v>0.3125</v>
      </c>
      <c r="G91" s="19">
        <f>SemiCountModelRU!V93/10</f>
        <v>4.5625</v>
      </c>
      <c r="H91" s="238">
        <f t="shared" si="5"/>
        <v>100.09432675379863</v>
      </c>
      <c r="I91" s="238">
        <f>SemiCountModelRU!AA93</f>
        <v>100.14439895327526</v>
      </c>
      <c r="J91" s="21">
        <f>SemiCountModelRU!AB93</f>
        <v>4.5559212973346046</v>
      </c>
    </row>
    <row r="92" spans="1:10" x14ac:dyDescent="0.35">
      <c r="A92" s="1" t="str">
        <f>SemiCountModelRU!A94</f>
        <v>BSBGRS820291</v>
      </c>
      <c r="B92" s="15" t="str">
        <f>SemiCountModelRU!B94</f>
        <v>FL</v>
      </c>
      <c r="C92" s="16">
        <f>SemiCountModelRU!C94</f>
        <v>39363</v>
      </c>
      <c r="D92" s="16">
        <f>SemiCountModelRU!D94</f>
        <v>47399</v>
      </c>
      <c r="E92" s="198">
        <v>15000000</v>
      </c>
      <c r="F92" s="7">
        <v>0.375</v>
      </c>
      <c r="G92" s="19">
        <f>SemiCountModelRU!V94/10</f>
        <v>4.625</v>
      </c>
      <c r="H92" s="238">
        <f t="shared" si="5"/>
        <v>100.1730913124843</v>
      </c>
      <c r="I92" s="238">
        <f>SemiCountModelRU!AA94</f>
        <v>100.22320291394126</v>
      </c>
      <c r="J92" s="21">
        <f>SemiCountModelRU!AB94</f>
        <v>4.6146998554529857</v>
      </c>
    </row>
    <row r="93" spans="1:10" x14ac:dyDescent="0.35">
      <c r="A93" s="1" t="str">
        <f>SemiCountModelRU!A95</f>
        <v>BSBGR1320294</v>
      </c>
      <c r="B93" s="15" t="s">
        <v>149</v>
      </c>
      <c r="C93" s="16">
        <f>SemiCountModelRU!C95</f>
        <v>43753</v>
      </c>
      <c r="D93" s="16">
        <f>SemiCountModelRU!D95</f>
        <v>47406</v>
      </c>
      <c r="E93" s="198">
        <v>7000000</v>
      </c>
      <c r="F93" s="7"/>
      <c r="G93" s="19">
        <f>SemiCountModelRU!V95/10</f>
        <v>4.8100000000000005</v>
      </c>
      <c r="H93" s="238">
        <f>0.9995*I93</f>
        <v>100.70715410662386</v>
      </c>
      <c r="I93" s="238">
        <f>SemiCountModelRU!AA95</f>
        <v>100.75753287306038</v>
      </c>
      <c r="J93" s="21">
        <f>SemiCountModelRU!AB95</f>
        <v>4.5831499999999998</v>
      </c>
    </row>
    <row r="94" spans="1:10" x14ac:dyDescent="0.35">
      <c r="A94" s="1" t="str">
        <f>SemiCountModelRU!A96</f>
        <v>BSBGR1790298</v>
      </c>
      <c r="B94" s="15" t="s">
        <v>149</v>
      </c>
      <c r="C94" s="16">
        <f>SemiCountModelRU!C96</f>
        <v>45587</v>
      </c>
      <c r="D94" s="16">
        <f>SemiCountModelRU!D96</f>
        <v>47413</v>
      </c>
      <c r="E94" s="198">
        <v>30208600</v>
      </c>
      <c r="F94" s="7"/>
      <c r="G94" s="19">
        <f>SemiCountModelRU!V96/10</f>
        <v>4.16</v>
      </c>
      <c r="H94" s="238">
        <f>0.9995*I94</f>
        <v>98.530868824743862</v>
      </c>
      <c r="I94" s="238">
        <f>SemiCountModelRU!AA96</f>
        <v>98.580158904195955</v>
      </c>
      <c r="J94" s="21">
        <f>SemiCountModelRU!AB96</f>
        <v>4.5831499999999998</v>
      </c>
    </row>
    <row r="95" spans="1:10" x14ac:dyDescent="0.35">
      <c r="A95" s="1" t="str">
        <f>SemiCountModelRU!A97</f>
        <v>BSBGRS900291</v>
      </c>
      <c r="B95" s="15" t="str">
        <f>SemiCountModelRU!B97</f>
        <v>FL</v>
      </c>
      <c r="C95" s="16">
        <f>SemiCountModelRU!C97</f>
        <v>40522</v>
      </c>
      <c r="D95" s="16">
        <f>SemiCountModelRU!D97</f>
        <v>47462</v>
      </c>
      <c r="E95" s="198">
        <v>5000000</v>
      </c>
      <c r="F95" s="7">
        <v>0.14583299999999999</v>
      </c>
      <c r="G95" s="19">
        <f>SemiCountModelRU!V97/10</f>
        <v>4.3958329999999997</v>
      </c>
      <c r="H95" s="238">
        <f t="shared" si="5"/>
        <v>100.3539235202264</v>
      </c>
      <c r="I95" s="238">
        <f>SemiCountModelRU!AA97</f>
        <v>100.4041255830179</v>
      </c>
      <c r="J95" s="21">
        <f>SemiCountModelRU!AB97</f>
        <v>4.3781398169394539</v>
      </c>
    </row>
    <row r="96" spans="1:10" x14ac:dyDescent="0.35">
      <c r="A96" s="1" t="str">
        <f>SemiCountModelRU!A98</f>
        <v>BSBGR1570294</v>
      </c>
      <c r="B96" s="15" t="str">
        <f>SemiCountModelRU!B98</f>
        <v>FX</v>
      </c>
      <c r="C96" s="16">
        <f>SemiCountModelRU!C98</f>
        <v>44909</v>
      </c>
      <c r="D96" s="16">
        <f>SemiCountModelRU!D98</f>
        <v>47466</v>
      </c>
      <c r="E96" s="198">
        <v>2369100</v>
      </c>
      <c r="F96" s="7"/>
      <c r="G96" s="19">
        <f>SemiCountModelRU!V98/10</f>
        <v>4.68</v>
      </c>
      <c r="H96" s="238">
        <f>0.9995*I96</f>
        <v>100.28653050142459</v>
      </c>
      <c r="I96" s="238">
        <f>SemiCountModelRU!AA98</f>
        <v>100.33669885085001</v>
      </c>
      <c r="J96" s="21">
        <f>SemiCountModelRU!AB98</f>
        <v>4.5831499999999998</v>
      </c>
    </row>
    <row r="97" spans="1:10" x14ac:dyDescent="0.35">
      <c r="A97" s="1" t="str">
        <f>SemiCountModelRU!A99</f>
        <v>BSBGR1341308</v>
      </c>
      <c r="B97" s="15" t="str">
        <f>SemiCountModelRU!B99</f>
        <v>FX</v>
      </c>
      <c r="C97" s="16">
        <f>SemiCountModelRU!C99</f>
        <v>43847</v>
      </c>
      <c r="D97" s="16">
        <f>SemiCountModelRU!D99</f>
        <v>47500</v>
      </c>
      <c r="E97" s="198">
        <v>3500000</v>
      </c>
      <c r="F97" s="7"/>
      <c r="G97" s="19">
        <f>SemiCountModelRU!V99/10</f>
        <v>4.8499999999999996</v>
      </c>
      <c r="H97" s="238">
        <f>0.9995*I97</f>
        <v>100.8978466806381</v>
      </c>
      <c r="I97" s="238">
        <f>SemiCountModelRU!AA99</f>
        <v>100.94832084105862</v>
      </c>
      <c r="J97" s="21">
        <f>SemiCountModelRU!AB99</f>
        <v>4.5831499999999998</v>
      </c>
    </row>
    <row r="98" spans="1:10" x14ac:dyDescent="0.35">
      <c r="A98" s="1" t="str">
        <f>SemiCountModelRU!A100</f>
        <v>BSBGRS850306</v>
      </c>
      <c r="B98" s="15" t="str">
        <f>SemiCountModelRU!B100</f>
        <v>FL</v>
      </c>
      <c r="C98" s="16">
        <f>SemiCountModelRU!C100</f>
        <v>39832</v>
      </c>
      <c r="D98" s="16">
        <f>SemiCountModelRU!D100</f>
        <v>47502</v>
      </c>
      <c r="E98" s="198">
        <v>15644200</v>
      </c>
      <c r="F98" s="7">
        <v>0.3125</v>
      </c>
      <c r="G98" s="19">
        <f>SemiCountModelRU!V100/10</f>
        <v>4.5625</v>
      </c>
      <c r="H98" s="238">
        <f t="shared" si="5"/>
        <v>100.48654776296813</v>
      </c>
      <c r="I98" s="238">
        <f>SemiCountModelRU!AA100</f>
        <v>100.53681617105364</v>
      </c>
      <c r="J98" s="21">
        <f>SemiCountModelRU!AB100</f>
        <v>4.5381385384607249</v>
      </c>
    </row>
    <row r="99" spans="1:10" x14ac:dyDescent="0.35">
      <c r="A99" s="1" t="str">
        <f>SemiCountModelRU!A101</f>
        <v>BSBGR1360308</v>
      </c>
      <c r="B99" s="15" t="str">
        <f>SemiCountModelRU!B101</f>
        <v>FX</v>
      </c>
      <c r="C99" s="16">
        <f>SemiCountModelRU!C101</f>
        <v>43942</v>
      </c>
      <c r="D99" s="16">
        <f>SemiCountModelRU!D101</f>
        <v>47594</v>
      </c>
      <c r="E99" s="198">
        <v>2000000</v>
      </c>
      <c r="F99" s="7"/>
      <c r="G99" s="19">
        <f>SemiCountModelRU!V101/10</f>
        <v>4.76</v>
      </c>
      <c r="H99" s="238">
        <f>0.9995*I99</f>
        <v>100.61562690867818</v>
      </c>
      <c r="I99" s="238">
        <f>SemiCountModelRU!AA101</f>
        <v>100.66595988862248</v>
      </c>
      <c r="J99" s="21">
        <f>SemiCountModelRU!AB101</f>
        <v>4.5831499999999998</v>
      </c>
    </row>
    <row r="100" spans="1:10" x14ac:dyDescent="0.35">
      <c r="A100" s="1" t="str">
        <f>SemiCountModelRU!A102</f>
        <v>BSBGR1600307</v>
      </c>
      <c r="B100" s="15" t="str">
        <f>SemiCountModelRU!B102</f>
        <v>FX</v>
      </c>
      <c r="C100" s="16">
        <f>SemiCountModelRU!C102</f>
        <v>45037</v>
      </c>
      <c r="D100" s="16">
        <f>SemiCountModelRU!D102</f>
        <v>47594</v>
      </c>
      <c r="E100" s="198">
        <v>1043500</v>
      </c>
      <c r="F100" s="7"/>
      <c r="G100" s="19">
        <f>SemiCountModelRU!V102/10</f>
        <v>4.7</v>
      </c>
      <c r="H100" s="238">
        <f>0.9995*I100</f>
        <v>100.38979928910966</v>
      </c>
      <c r="I100" s="238">
        <f>SemiCountModelRU!AA102</f>
        <v>100.44001929875904</v>
      </c>
      <c r="J100" s="21">
        <f>SemiCountModelRU!AB102</f>
        <v>4.5831499999999998</v>
      </c>
    </row>
    <row r="101" spans="1:10" x14ac:dyDescent="0.35">
      <c r="A101" s="1" t="str">
        <f>SemiCountModelRU!A103</f>
        <v>BSBGRS870304</v>
      </c>
      <c r="B101" s="15" t="str">
        <f>SemiCountModelRU!B103</f>
        <v>FL</v>
      </c>
      <c r="C101" s="16">
        <f>SemiCountModelRU!C103</f>
        <v>40294</v>
      </c>
      <c r="D101" s="16">
        <f>SemiCountModelRU!D103</f>
        <v>47599</v>
      </c>
      <c r="E101" s="198">
        <v>29000000</v>
      </c>
      <c r="F101" s="7">
        <v>0.104167</v>
      </c>
      <c r="G101" s="19">
        <f>SemiCountModelRU!V103/10</f>
        <v>4.3541670000000003</v>
      </c>
      <c r="H101" s="238">
        <f t="shared" si="5"/>
        <v>100.18842988768536</v>
      </c>
      <c r="I101" s="238">
        <f>SemiCountModelRU!AA103</f>
        <v>100.23854916226648</v>
      </c>
      <c r="J101" s="21">
        <f>SemiCountModelRU!AB103</f>
        <v>4.3438048898248329</v>
      </c>
    </row>
    <row r="102" spans="1:10" x14ac:dyDescent="0.35">
      <c r="A102" s="1" t="str">
        <f>SemiCountModelRU!A104</f>
        <v>BSBGR1380306</v>
      </c>
      <c r="B102" s="15" t="str">
        <f>SemiCountModelRU!B104</f>
        <v>FX</v>
      </c>
      <c r="C102" s="16">
        <f>SemiCountModelRU!C104</f>
        <v>43997</v>
      </c>
      <c r="D102" s="16">
        <f>SemiCountModelRU!D104</f>
        <v>47649</v>
      </c>
      <c r="E102" s="198">
        <f>1694500+8560500+717500</f>
        <v>10972500</v>
      </c>
      <c r="F102" s="7"/>
      <c r="G102" s="19">
        <f>SemiCountModelRU!V104/10</f>
        <v>5</v>
      </c>
      <c r="H102" s="238">
        <f>0.9995*I102</f>
        <v>101.57012252515946</v>
      </c>
      <c r="I102" s="238">
        <f>SemiCountModelRU!AA104</f>
        <v>101.62093299165528</v>
      </c>
      <c r="J102" s="21">
        <f>SemiCountModelRU!AB104</f>
        <v>4.5831499999999998</v>
      </c>
    </row>
    <row r="103" spans="1:10" x14ac:dyDescent="0.35">
      <c r="A103" s="1" t="str">
        <f>SemiCountModelRU!A105</f>
        <v>BSBGRS940305</v>
      </c>
      <c r="B103" s="15" t="str">
        <f>SemiCountModelRU!B105</f>
        <v>FX</v>
      </c>
      <c r="C103" s="16">
        <f>SemiCountModelRU!C105</f>
        <v>41106</v>
      </c>
      <c r="D103" s="16">
        <f>SemiCountModelRU!D105</f>
        <v>47680</v>
      </c>
      <c r="E103" s="198">
        <v>22291400</v>
      </c>
      <c r="F103" s="7"/>
      <c r="G103" s="19">
        <f>SemiCountModelRU!V105/10</f>
        <v>4.3250000000000002</v>
      </c>
      <c r="H103" s="238">
        <f t="shared" si="5"/>
        <v>98.928907172593298</v>
      </c>
      <c r="I103" s="238">
        <f>SemiCountModelRU!AA105</f>
        <v>98.978396370778682</v>
      </c>
      <c r="J103" s="21">
        <f>SemiCountModelRU!AB105</f>
        <v>4.5831499999999998</v>
      </c>
    </row>
    <row r="104" spans="1:10" x14ac:dyDescent="0.35">
      <c r="A104" s="1" t="str">
        <f>SemiCountModelRU!A106</f>
        <v>BSBGR1630304</v>
      </c>
      <c r="B104" s="15" t="str">
        <f>SemiCountModelRU!B106</f>
        <v>FX</v>
      </c>
      <c r="C104" s="16">
        <f>SemiCountModelRU!C106</f>
        <v>45128</v>
      </c>
      <c r="D104" s="16">
        <f>SemiCountModelRU!D106</f>
        <v>47685</v>
      </c>
      <c r="E104" s="198">
        <v>2157000</v>
      </c>
      <c r="F104" s="7"/>
      <c r="G104" s="19">
        <f>SemiCountModelRU!V106/10</f>
        <v>4.75</v>
      </c>
      <c r="H104" s="238">
        <f>0.9995*I104</f>
        <v>100.61181102361533</v>
      </c>
      <c r="I104" s="238">
        <f>SemiCountModelRU!AA106</f>
        <v>100.66214209466266</v>
      </c>
      <c r="J104" s="21">
        <f>SemiCountModelRU!AB106</f>
        <v>4.5831499999999998</v>
      </c>
    </row>
    <row r="105" spans="1:10" x14ac:dyDescent="0.35">
      <c r="A105" s="1" t="str">
        <f>SemiCountModelRU!A107</f>
        <v>BSBGRS860305</v>
      </c>
      <c r="B105" s="15" t="str">
        <f>SemiCountModelRU!B107</f>
        <v>FL</v>
      </c>
      <c r="C105" s="16">
        <f>SemiCountModelRU!C107</f>
        <v>40052</v>
      </c>
      <c r="D105" s="16">
        <f>SemiCountModelRU!D107</f>
        <v>47722</v>
      </c>
      <c r="E105" s="198">
        <v>14995300</v>
      </c>
      <c r="F105" s="7">
        <v>0.15625</v>
      </c>
      <c r="G105" s="19">
        <f>SemiCountModelRU!V107/10</f>
        <v>4.40625</v>
      </c>
      <c r="H105" s="238">
        <f t="shared" si="5"/>
        <v>99.962851110119047</v>
      </c>
      <c r="I105" s="238">
        <f>SemiCountModelRU!AA107</f>
        <v>100.01285753888848</v>
      </c>
      <c r="J105" s="21">
        <f>SemiCountModelRU!AB107</f>
        <v>4.4056835375258592</v>
      </c>
    </row>
    <row r="106" spans="1:10" x14ac:dyDescent="0.35">
      <c r="A106" s="1" t="str">
        <f>SemiCountModelRU!A108</f>
        <v>BSBGR1391303</v>
      </c>
      <c r="B106" s="15" t="str">
        <f>SemiCountModelRU!B108</f>
        <v>FX</v>
      </c>
      <c r="C106" s="16">
        <f>SemiCountModelRU!C108</f>
        <v>44089</v>
      </c>
      <c r="D106" s="16">
        <f>SemiCountModelRU!D108</f>
        <v>47741</v>
      </c>
      <c r="E106" s="198">
        <v>7009600</v>
      </c>
      <c r="F106" s="7"/>
      <c r="G106" s="19">
        <f>SemiCountModelRU!V108/10</f>
        <v>5</v>
      </c>
      <c r="H106" s="238">
        <f>0.9995*I106</f>
        <v>100.68203883814709</v>
      </c>
      <c r="I106" s="238">
        <f>SemiCountModelRU!AA108</f>
        <v>100.73240504066742</v>
      </c>
      <c r="J106" s="21">
        <f>SemiCountModelRU!AB108</f>
        <v>4.82</v>
      </c>
    </row>
    <row r="107" spans="1:10" x14ac:dyDescent="0.35">
      <c r="A107" s="1" t="str">
        <f>SemiCountModelRU!A109</f>
        <v>BSBGRS840307</v>
      </c>
      <c r="B107" s="15" t="str">
        <f>SemiCountModelRU!B109</f>
        <v>FL</v>
      </c>
      <c r="C107" s="16">
        <f>SemiCountModelRU!C109</f>
        <v>39713</v>
      </c>
      <c r="D107" s="16">
        <f>SemiCountModelRU!D109</f>
        <v>47748</v>
      </c>
      <c r="E107" s="198">
        <v>14253600</v>
      </c>
      <c r="F107" s="7">
        <v>0.34375</v>
      </c>
      <c r="G107" s="19">
        <f>SemiCountModelRU!V109/10</f>
        <v>4.59375</v>
      </c>
      <c r="H107" s="238">
        <f t="shared" si="5"/>
        <v>100.09729497430288</v>
      </c>
      <c r="I107" s="238">
        <f>SemiCountModelRU!AA109</f>
        <v>100.14736865863219</v>
      </c>
      <c r="J107" s="21">
        <f>SemiCountModelRU!AB109</f>
        <v>4.5869902140499645</v>
      </c>
    </row>
    <row r="108" spans="1:10" x14ac:dyDescent="0.35">
      <c r="A108" s="9" t="str">
        <f>SemiCountModelRU!A110</f>
        <v>BSBGRS950304</v>
      </c>
      <c r="B108" s="22" t="str">
        <f>SemiCountModelRU!B110</f>
        <v>FL</v>
      </c>
      <c r="C108" s="23">
        <f>SemiCountModelRU!C110</f>
        <v>41177</v>
      </c>
      <c r="D108" s="16">
        <f>SemiCountModelRU!D110</f>
        <v>47751</v>
      </c>
      <c r="E108" s="198">
        <v>14218000</v>
      </c>
      <c r="F108" s="7">
        <v>5.4688000000000001E-2</v>
      </c>
      <c r="G108" s="19">
        <f>SemiCountModelRU!V110/10</f>
        <v>4.3046879999999996</v>
      </c>
      <c r="H108" s="238">
        <f t="shared" si="5"/>
        <v>100.0800947555624</v>
      </c>
      <c r="I108" s="238">
        <f>SemiCountModelRU!AA110</f>
        <v>100.13015983548013</v>
      </c>
      <c r="J108" s="21">
        <f>SemiCountModelRU!AB110</f>
        <v>4.2990923085240853</v>
      </c>
    </row>
    <row r="109" spans="1:10" x14ac:dyDescent="0.35">
      <c r="A109" s="9" t="str">
        <f>SemiCountModelRU!A111</f>
        <v>BSBGR1640303</v>
      </c>
      <c r="B109" s="22" t="str">
        <f>SemiCountModelRU!B111</f>
        <v>FX</v>
      </c>
      <c r="C109" s="23">
        <f>SemiCountModelRU!C111</f>
        <v>45215</v>
      </c>
      <c r="D109" s="16">
        <f>SemiCountModelRU!D111</f>
        <v>47772</v>
      </c>
      <c r="E109" s="198">
        <v>19070100</v>
      </c>
      <c r="F109" s="7"/>
      <c r="G109" s="19">
        <f>SemiCountModelRU!V111/10</f>
        <v>4.75</v>
      </c>
      <c r="H109" s="238">
        <f>0.9995*I109</f>
        <v>99.660607584567117</v>
      </c>
      <c r="I109" s="238">
        <f>SemiCountModelRU!AA111</f>
        <v>99.710462815975106</v>
      </c>
      <c r="J109" s="21">
        <f>SemiCountModelRU!AB111</f>
        <v>4.82</v>
      </c>
    </row>
    <row r="110" spans="1:10" x14ac:dyDescent="0.35">
      <c r="A110" s="1" t="str">
        <f>SemiCountModelRU!A113</f>
        <v>BSBGRS890306</v>
      </c>
      <c r="B110" s="15" t="str">
        <f>SemiCountModelRU!B113</f>
        <v>FL</v>
      </c>
      <c r="C110" s="16">
        <f>SemiCountModelRU!C113</f>
        <v>40470</v>
      </c>
      <c r="D110" s="16">
        <f>SemiCountModelRU!D113</f>
        <v>47775</v>
      </c>
      <c r="E110" s="198">
        <v>29111400</v>
      </c>
      <c r="F110" s="7">
        <v>0.15625</v>
      </c>
      <c r="G110" s="19">
        <f>SemiCountModelRU!V113/10</f>
        <v>4.40625</v>
      </c>
      <c r="H110" s="238">
        <f t="shared" si="5"/>
        <v>100.17354279642623</v>
      </c>
      <c r="I110" s="238">
        <f>SemiCountModelRU!AA113</f>
        <v>100.2236546237381</v>
      </c>
      <c r="J110" s="21">
        <f>SemiCountModelRU!AB113</f>
        <v>4.3964172096318412</v>
      </c>
    </row>
    <row r="111" spans="1:10" x14ac:dyDescent="0.35">
      <c r="A111" s="1" t="str">
        <f>SemiCountModelRU!A114</f>
        <v>BSBGR1412307</v>
      </c>
      <c r="B111" s="15" t="str">
        <f>SemiCountModelRU!B114</f>
        <v>FX</v>
      </c>
      <c r="C111" s="16">
        <f>SemiCountModelRU!C114</f>
        <v>44152</v>
      </c>
      <c r="D111" s="16">
        <f>SemiCountModelRU!D114</f>
        <v>47804</v>
      </c>
      <c r="E111" s="198">
        <v>7554600</v>
      </c>
      <c r="F111" s="7"/>
      <c r="G111" s="19">
        <f>SemiCountModelRU!V114/10</f>
        <v>5.35</v>
      </c>
      <c r="H111" s="238">
        <f>0.9995*I111</f>
        <v>102.17777982181133</v>
      </c>
      <c r="I111" s="238">
        <f>SemiCountModelRU!AA114</f>
        <v>102.22889426894579</v>
      </c>
      <c r="J111" s="21">
        <f>SemiCountModelRU!AB114</f>
        <v>4.82</v>
      </c>
    </row>
    <row r="112" spans="1:10" x14ac:dyDescent="0.35">
      <c r="A112" s="1" t="str">
        <f>SemiCountModelRU!A115</f>
        <v>BSBGRS830308</v>
      </c>
      <c r="B112" s="15" t="str">
        <f>SemiCountModelRU!B115</f>
        <v>FL</v>
      </c>
      <c r="C112" s="16">
        <f>SemiCountModelRU!C115</f>
        <v>39414</v>
      </c>
      <c r="D112" s="16">
        <f>SemiCountModelRU!D115</f>
        <v>47815</v>
      </c>
      <c r="E112" s="198">
        <v>5000000</v>
      </c>
      <c r="F112" s="7">
        <v>0.40625</v>
      </c>
      <c r="G112" s="19">
        <f>SemiCountModelRU!V115/10</f>
        <v>4.65625</v>
      </c>
      <c r="H112" s="238">
        <f t="shared" si="5"/>
        <v>100.38032961721103</v>
      </c>
      <c r="I112" s="238">
        <f>SemiCountModelRU!AA115</f>
        <v>100.43054488965585</v>
      </c>
      <c r="J112" s="21">
        <f>SemiCountModelRU!AB115</f>
        <v>4.6362886959498963</v>
      </c>
    </row>
    <row r="113" spans="1:10" x14ac:dyDescent="0.35">
      <c r="A113" s="1" t="str">
        <f>SemiCountModelRU!A116</f>
        <v>BSBGR1680317</v>
      </c>
      <c r="B113" s="15" t="str">
        <f>SemiCountModelRU!B116</f>
        <v>FX</v>
      </c>
      <c r="C113" s="16">
        <f>SemiCountModelRU!C116</f>
        <v>45309</v>
      </c>
      <c r="D113" s="16">
        <f>SemiCountModelRU!D116</f>
        <v>47866</v>
      </c>
      <c r="E113" s="198">
        <v>1653900</v>
      </c>
      <c r="F113" s="7"/>
      <c r="G113" s="19">
        <f>SemiCountModelRU!V116/10</f>
        <v>4.76</v>
      </c>
      <c r="H113" s="238">
        <f>0.9995*I113</f>
        <v>99.689805399802665</v>
      </c>
      <c r="I113" s="238">
        <f>SemiCountModelRU!AA116</f>
        <v>99.739675237421366</v>
      </c>
      <c r="J113" s="21">
        <f>SemiCountModelRU!AB116</f>
        <v>4.82</v>
      </c>
    </row>
    <row r="114" spans="1:10" x14ac:dyDescent="0.35">
      <c r="A114" s="1" t="str">
        <f>SemiCountModelRU!A117</f>
        <v>BSBGRS850314</v>
      </c>
      <c r="B114" s="15" t="str">
        <f>SemiCountModelRU!B117</f>
        <v>FL</v>
      </c>
      <c r="C114" s="16">
        <f>SemiCountModelRU!C117</f>
        <v>39832</v>
      </c>
      <c r="D114" s="16">
        <f>SemiCountModelRU!D117</f>
        <v>47867</v>
      </c>
      <c r="E114" s="198">
        <v>16432500</v>
      </c>
      <c r="F114" s="7">
        <v>0.34375</v>
      </c>
      <c r="G114" s="19">
        <f>SemiCountModelRU!V117/10</f>
        <v>4.59375</v>
      </c>
      <c r="H114" s="238">
        <f t="shared" si="5"/>
        <v>100.49953043241663</v>
      </c>
      <c r="I114" s="238">
        <f>SemiCountModelRU!AA117</f>
        <v>100.54980533508417</v>
      </c>
      <c r="J114" s="21">
        <f>SemiCountModelRU!AB117</f>
        <v>4.5686314207086118</v>
      </c>
    </row>
    <row r="115" spans="1:10" x14ac:dyDescent="0.35">
      <c r="A115" s="1" t="str">
        <f>SemiCountModelRU!A118</f>
        <v>BSBGR1420318</v>
      </c>
      <c r="B115" s="15" t="str">
        <f>SemiCountModelRU!B118</f>
        <v>FX</v>
      </c>
      <c r="C115" s="16">
        <f>SemiCountModelRU!C118</f>
        <v>44242</v>
      </c>
      <c r="D115" s="16">
        <f>SemiCountModelRU!D118</f>
        <v>47894</v>
      </c>
      <c r="E115" s="198">
        <f>1536600+2501100+7326400</f>
        <v>11364100</v>
      </c>
      <c r="F115" s="7"/>
      <c r="G115" s="19">
        <f>SemiCountModelRU!V118/10</f>
        <v>5.4</v>
      </c>
      <c r="H115" s="238">
        <f>0.9995*I115</f>
        <v>102.49990474897551</v>
      </c>
      <c r="I115" s="238">
        <f>SemiCountModelRU!AA118</f>
        <v>102.55118033914508</v>
      </c>
      <c r="J115" s="21">
        <f>SemiCountModelRU!AB118</f>
        <v>4.82</v>
      </c>
    </row>
    <row r="116" spans="1:10" x14ac:dyDescent="0.35">
      <c r="A116" s="1" t="str">
        <f>SemiCountModelRU!A119</f>
        <v>BSBGR1720311</v>
      </c>
      <c r="B116" s="15" t="str">
        <f>SemiCountModelRU!B119</f>
        <v>FX</v>
      </c>
      <c r="C116" s="16">
        <f>SemiCountModelRU!C119</f>
        <v>45398</v>
      </c>
      <c r="D116" s="16">
        <f>SemiCountModelRU!D119</f>
        <v>47954</v>
      </c>
      <c r="E116" s="198">
        <v>1700000</v>
      </c>
      <c r="F116" s="7"/>
      <c r="G116" s="19">
        <f>SemiCountModelRU!V119/10</f>
        <v>4.76</v>
      </c>
      <c r="H116" s="238">
        <f>0.9995*I116</f>
        <v>99.678570796617606</v>
      </c>
      <c r="I116" s="238">
        <f>SemiCountModelRU!AA119</f>
        <v>99.728435014124656</v>
      </c>
      <c r="J116" s="21">
        <f>SemiCountModelRU!AB119</f>
        <v>4.82</v>
      </c>
    </row>
    <row r="117" spans="1:10" x14ac:dyDescent="0.35">
      <c r="A117" s="1" t="str">
        <f>SemiCountModelRU!A120</f>
        <v>BSBGRS970310</v>
      </c>
      <c r="B117" s="15" t="str">
        <f>SemiCountModelRU!B120</f>
        <v>FL</v>
      </c>
      <c r="C117" s="16">
        <f>SemiCountModelRU!C120</f>
        <v>41381</v>
      </c>
      <c r="D117" s="16">
        <f>SemiCountModelRU!D120</f>
        <v>47955</v>
      </c>
      <c r="E117" s="198">
        <v>9971000</v>
      </c>
      <c r="F117" s="7">
        <v>5.4688000000000001E-2</v>
      </c>
      <c r="G117" s="19">
        <f>SemiCountModelRU!V120/10</f>
        <v>4.3046879999999996</v>
      </c>
      <c r="H117" s="238">
        <f t="shared" si="5"/>
        <v>100.14967269002082</v>
      </c>
      <c r="I117" s="238">
        <f>SemiCountModelRU!AA120</f>
        <v>100.19977257630897</v>
      </c>
      <c r="J117" s="21">
        <f>SemiCountModelRU!AB120</f>
        <v>4.2961055592433457</v>
      </c>
    </row>
    <row r="118" spans="1:10" x14ac:dyDescent="0.35">
      <c r="A118" s="1" t="str">
        <f>SemiCountModelRU!A121</f>
        <v>BSBGR1450315</v>
      </c>
      <c r="B118" s="15" t="str">
        <f>SemiCountModelRU!B121</f>
        <v>FX</v>
      </c>
      <c r="C118" s="16">
        <f>SemiCountModelRU!C121</f>
        <v>44333</v>
      </c>
      <c r="D118" s="16">
        <f>SemiCountModelRU!D121</f>
        <v>47985</v>
      </c>
      <c r="E118" s="198">
        <v>4712500</v>
      </c>
      <c r="F118" s="7"/>
      <c r="G118" s="19">
        <f>SemiCountModelRU!V121/10</f>
        <v>5.45</v>
      </c>
      <c r="H118" s="238">
        <f>0.9995*I118</f>
        <v>102.84124031335813</v>
      </c>
      <c r="I118" s="238">
        <f>SemiCountModelRU!AA121</f>
        <v>102.89268665668646</v>
      </c>
      <c r="J118" s="21">
        <f>SemiCountModelRU!AB121</f>
        <v>4.82</v>
      </c>
    </row>
    <row r="119" spans="1:10" x14ac:dyDescent="0.35">
      <c r="A119" s="1" t="str">
        <f>SemiCountModelRU!A122</f>
        <v>BSBGR1740319</v>
      </c>
      <c r="B119" s="15" t="str">
        <f>SemiCountModelRU!B122</f>
        <v>FX</v>
      </c>
      <c r="C119" s="16">
        <f>SemiCountModelRU!C122</f>
        <v>45443</v>
      </c>
      <c r="D119" s="16">
        <f>SemiCountModelRU!D122</f>
        <v>47999</v>
      </c>
      <c r="E119" s="198">
        <v>7911400</v>
      </c>
      <c r="F119" s="7"/>
      <c r="G119" s="19">
        <f>SemiCountModelRU!V122/10</f>
        <v>4.76</v>
      </c>
      <c r="H119" s="238">
        <f>0.9995*I119</f>
        <v>99.672875488444916</v>
      </c>
      <c r="I119" s="238">
        <f>SemiCountModelRU!AA122</f>
        <v>99.722736856873354</v>
      </c>
      <c r="J119" s="21">
        <f>SemiCountModelRU!AB122</f>
        <v>4.82</v>
      </c>
    </row>
    <row r="120" spans="1:10" x14ac:dyDescent="0.35">
      <c r="A120" s="1" t="str">
        <f>SemiCountModelRU!A123</f>
        <v>BSBGRS940313</v>
      </c>
      <c r="B120" s="15" t="str">
        <f>SemiCountModelRU!B123</f>
        <v>FX</v>
      </c>
      <c r="C120" s="16">
        <f>SemiCountModelRU!C123</f>
        <v>41106</v>
      </c>
      <c r="D120" s="16">
        <f>SemiCountModelRU!D123</f>
        <v>48045</v>
      </c>
      <c r="E120" s="198">
        <v>73164300</v>
      </c>
      <c r="F120" s="7"/>
      <c r="G120" s="19">
        <f>SemiCountModelRU!V123/10</f>
        <v>4.3499999999999996</v>
      </c>
      <c r="H120" s="238">
        <f t="shared" si="5"/>
        <v>97.733856633635142</v>
      </c>
      <c r="I120" s="238">
        <f>SemiCountModelRU!AA123</f>
        <v>97.782748007638958</v>
      </c>
      <c r="J120" s="21">
        <f>SemiCountModelRU!AB123</f>
        <v>4.82</v>
      </c>
    </row>
    <row r="121" spans="1:10" x14ac:dyDescent="0.35">
      <c r="A121" s="1" t="str">
        <f>SemiCountModelRU!A124</f>
        <v>BSBGRS880311</v>
      </c>
      <c r="B121" s="15" t="str">
        <f>SemiCountModelRU!B124</f>
        <v>FL</v>
      </c>
      <c r="C121" s="16">
        <f>SemiCountModelRU!C124</f>
        <v>40385</v>
      </c>
      <c r="D121" s="16">
        <f>SemiCountModelRU!D124</f>
        <v>48055</v>
      </c>
      <c r="E121" s="198">
        <v>15000000</v>
      </c>
      <c r="F121" s="7">
        <v>0.114583</v>
      </c>
      <c r="G121" s="19">
        <f>SemiCountModelRU!V124/10</f>
        <v>4.3645829999999997</v>
      </c>
      <c r="H121" s="238">
        <f t="shared" si="5"/>
        <v>100.42482773787297</v>
      </c>
      <c r="I121" s="238">
        <f>SemiCountModelRU!AA124</f>
        <v>100.47506527050822</v>
      </c>
      <c r="J121" s="21">
        <f>SemiCountModelRU!AB124</f>
        <v>4.3439464191929282</v>
      </c>
    </row>
    <row r="122" spans="1:10" x14ac:dyDescent="0.35">
      <c r="A122" s="1" t="str">
        <f>SemiCountModelRU!A125</f>
        <v>BSBGRS980319</v>
      </c>
      <c r="B122" s="15" t="str">
        <f>SemiCountModelRU!B125</f>
        <v>FL</v>
      </c>
      <c r="C122" s="16">
        <f>SemiCountModelRU!C125</f>
        <v>41481</v>
      </c>
      <c r="D122" s="16">
        <f>SemiCountModelRU!D125</f>
        <v>48055</v>
      </c>
      <c r="E122" s="198">
        <v>8235400</v>
      </c>
      <c r="F122" s="7">
        <v>5.4688000000000001E-2</v>
      </c>
      <c r="G122" s="19">
        <f>SemiCountModelRU!V125/10</f>
        <v>4.3046879999999996</v>
      </c>
      <c r="H122" s="238">
        <f t="shared" si="5"/>
        <v>100.39882165752984</v>
      </c>
      <c r="I122" s="238">
        <f>SemiCountModelRU!AA125</f>
        <v>100.44904618062014</v>
      </c>
      <c r="J122" s="21">
        <f>SemiCountModelRU!AB125</f>
        <v>4.2854443757082805</v>
      </c>
    </row>
    <row r="123" spans="1:10" x14ac:dyDescent="0.35">
      <c r="A123" s="1" t="str">
        <f>SemiCountModelRU!A126</f>
        <v>BSBGR1760317</v>
      </c>
      <c r="B123" s="15" t="str">
        <f>SemiCountModelRU!B126</f>
        <v>FX</v>
      </c>
      <c r="C123" s="16">
        <f>SemiCountModelRU!C126</f>
        <v>45499</v>
      </c>
      <c r="D123" s="16">
        <f>SemiCountModelRU!D126</f>
        <v>48055</v>
      </c>
      <c r="E123" s="198">
        <v>176800</v>
      </c>
      <c r="F123" s="7"/>
      <c r="G123" s="19">
        <f>SemiCountModelRU!V126/10</f>
        <v>4.79</v>
      </c>
      <c r="H123" s="238">
        <f>0.9995*I123</f>
        <v>99.807917269516253</v>
      </c>
      <c r="I123" s="238">
        <f>SemiCountModelRU!AA126</f>
        <v>99.857846192612556</v>
      </c>
      <c r="J123" s="21">
        <f>SemiCountModelRU!AB126</f>
        <v>4.82</v>
      </c>
    </row>
    <row r="124" spans="1:10" x14ac:dyDescent="0.35">
      <c r="A124" s="1" t="str">
        <f>SemiCountModelRU!A127</f>
        <v>BSBGR1460314</v>
      </c>
      <c r="B124" s="15" t="str">
        <f>SemiCountModelRU!B127</f>
        <v>FX</v>
      </c>
      <c r="C124" s="16">
        <f>SemiCountModelRU!C127</f>
        <v>44425</v>
      </c>
      <c r="D124" s="16">
        <f>SemiCountModelRU!D127</f>
        <v>48077</v>
      </c>
      <c r="E124" s="198">
        <f>803200+4203800+681900</f>
        <v>5688900</v>
      </c>
      <c r="F124" s="7"/>
      <c r="G124" s="19">
        <f>SemiCountModelRU!V127/10</f>
        <v>5.45</v>
      </c>
      <c r="H124" s="238">
        <f>0.9995*I124</f>
        <v>101.49087656293759</v>
      </c>
      <c r="I124" s="238">
        <f>SemiCountModelRU!AA127</f>
        <v>101.5416473866309</v>
      </c>
      <c r="J124" s="21">
        <f>SemiCountModelRU!AB127</f>
        <v>5.125</v>
      </c>
    </row>
    <row r="125" spans="1:10" x14ac:dyDescent="0.35">
      <c r="A125" s="1" t="str">
        <f>SemiCountModelRU!A128</f>
        <v>BSBGRS860313</v>
      </c>
      <c r="B125" s="15" t="str">
        <f>SemiCountModelRU!B128</f>
        <v>FL</v>
      </c>
      <c r="C125" s="16">
        <f>SemiCountModelRU!C128</f>
        <v>40052</v>
      </c>
      <c r="D125" s="16">
        <f>SemiCountModelRU!D128</f>
        <v>48087</v>
      </c>
      <c r="E125" s="198">
        <v>14993800</v>
      </c>
      <c r="F125" s="7">
        <v>0.171875</v>
      </c>
      <c r="G125" s="19">
        <f>SemiCountModelRU!V128/10</f>
        <v>4.421875</v>
      </c>
      <c r="H125" s="238">
        <f t="shared" si="5"/>
        <v>99.963359139456472</v>
      </c>
      <c r="I125" s="238">
        <f>SemiCountModelRU!AA128</f>
        <v>100.01336582236765</v>
      </c>
      <c r="J125" s="21">
        <f>SemiCountModelRU!AB128</f>
        <v>4.4212840590263012</v>
      </c>
    </row>
    <row r="126" spans="1:10" x14ac:dyDescent="0.35">
      <c r="A126" s="1" t="str">
        <f>SemiCountModelRU!A129</f>
        <v>BSBGRS840315</v>
      </c>
      <c r="B126" s="15" t="str">
        <f>SemiCountModelRU!B129</f>
        <v>FL</v>
      </c>
      <c r="C126" s="16">
        <f>SemiCountModelRU!C129</f>
        <v>39713</v>
      </c>
      <c r="D126" s="16">
        <f>SemiCountModelRU!D129</f>
        <v>48113</v>
      </c>
      <c r="E126" s="198">
        <v>18731300</v>
      </c>
      <c r="F126" s="7">
        <v>0.375</v>
      </c>
      <c r="G126" s="19">
        <f>SemiCountModelRU!V129/10</f>
        <v>4.625</v>
      </c>
      <c r="H126" s="238">
        <f t="shared" si="5"/>
        <v>100.10026319480711</v>
      </c>
      <c r="I126" s="238">
        <f>SemiCountModelRU!AA129</f>
        <v>100.15033836398911</v>
      </c>
      <c r="J126" s="21">
        <f>SemiCountModelRU!AB129</f>
        <v>4.6180572882248034</v>
      </c>
    </row>
    <row r="127" spans="1:10" x14ac:dyDescent="0.35">
      <c r="A127" s="1" t="str">
        <f>SemiCountModelRU!A130</f>
        <v>BSBGRS990318</v>
      </c>
      <c r="B127" s="15" t="str">
        <f>SemiCountModelRU!B130</f>
        <v>FL</v>
      </c>
      <c r="C127" s="16">
        <f>SemiCountModelRU!C130</f>
        <v>41540</v>
      </c>
      <c r="D127" s="16">
        <f>SemiCountModelRU!D130</f>
        <v>48114</v>
      </c>
      <c r="E127" s="198">
        <v>5000000</v>
      </c>
      <c r="F127" s="7">
        <v>5.4688000000000001E-2</v>
      </c>
      <c r="G127" s="19">
        <f>SemiCountModelRU!V130/10</f>
        <v>4.3046879999999996</v>
      </c>
      <c r="H127" s="238">
        <f t="shared" si="5"/>
        <v>100.07325785613912</v>
      </c>
      <c r="I127" s="238">
        <f>SemiCountModelRU!AA130</f>
        <v>100.12331951589707</v>
      </c>
      <c r="J127" s="21">
        <f>SemiCountModelRU!AB130</f>
        <v>4.2993860179760848</v>
      </c>
    </row>
    <row r="128" spans="1:10" x14ac:dyDescent="0.35">
      <c r="A128" s="1" t="str">
        <f>SemiCountModelRU!A131</f>
        <v>BSBGR1790314</v>
      </c>
      <c r="B128" s="15" t="str">
        <f>SemiCountModelRU!B131</f>
        <v>FX</v>
      </c>
      <c r="C128" s="16">
        <f>SemiCountModelRU!C131</f>
        <v>45587</v>
      </c>
      <c r="D128" s="16">
        <f>SemiCountModelRU!D131</f>
        <v>48143</v>
      </c>
      <c r="E128" s="198">
        <v>34866800</v>
      </c>
      <c r="F128" s="7"/>
      <c r="G128" s="19">
        <f>SemiCountModelRU!V131/10</f>
        <v>4.82</v>
      </c>
      <c r="H128" s="238">
        <f t="shared" ref="H128" si="6">0.9995*I128</f>
        <v>98.462937772407642</v>
      </c>
      <c r="I128" s="238">
        <f>SemiCountModelRU!AA131</f>
        <v>98.512193869342312</v>
      </c>
      <c r="J128" s="21">
        <f>SemiCountModelRU!AB131</f>
        <v>5.125</v>
      </c>
    </row>
    <row r="129" spans="1:10" x14ac:dyDescent="0.35">
      <c r="A129" s="1" t="str">
        <f>SemiCountModelRU!A132</f>
        <v>BSBGRS960311</v>
      </c>
      <c r="B129" s="15" t="str">
        <f>SemiCountModelRU!B132</f>
        <v>FL</v>
      </c>
      <c r="C129" s="16">
        <f>SemiCountModelRU!C132</f>
        <v>41211</v>
      </c>
      <c r="D129" s="16">
        <f>SemiCountModelRU!D132</f>
        <v>48150</v>
      </c>
      <c r="E129" s="198">
        <v>15000000</v>
      </c>
      <c r="F129" s="7">
        <v>5.8594E-2</v>
      </c>
      <c r="G129" s="19">
        <f>SemiCountModelRU!V132/10</f>
        <v>4.3085940000000003</v>
      </c>
      <c r="H129" s="238">
        <f t="shared" si="5"/>
        <v>100.18960443919478</v>
      </c>
      <c r="I129" s="238">
        <f>SemiCountModelRU!AA132</f>
        <v>100.23972430134545</v>
      </c>
      <c r="J129" s="21">
        <f>SemiCountModelRU!AB132</f>
        <v>4.2982899544369246</v>
      </c>
    </row>
    <row r="130" spans="1:10" x14ac:dyDescent="0.35">
      <c r="A130" s="1" t="str">
        <f>SemiCountModelRU!A133</f>
        <v>BSBGR1480312</v>
      </c>
      <c r="B130" s="15" t="str">
        <f>SemiCountModelRU!B133</f>
        <v>FX</v>
      </c>
      <c r="C130" s="16">
        <f>SemiCountModelRU!C133</f>
        <v>44516</v>
      </c>
      <c r="D130" s="16">
        <f>SemiCountModelRU!D133</f>
        <v>48168</v>
      </c>
      <c r="E130" s="198">
        <v>3783400</v>
      </c>
      <c r="F130" s="7"/>
      <c r="G130" s="19">
        <f>SemiCountModelRU!V133/10</f>
        <v>5.45</v>
      </c>
      <c r="H130" s="238">
        <f>0.9995*I130</f>
        <v>101.55102261985323</v>
      </c>
      <c r="I130" s="238">
        <f>SemiCountModelRU!AA133</f>
        <v>101.60182353161903</v>
      </c>
      <c r="J130" s="21">
        <f>SemiCountModelRU!AB133</f>
        <v>5.125</v>
      </c>
    </row>
    <row r="131" spans="1:10" x14ac:dyDescent="0.35">
      <c r="A131" s="1" t="str">
        <f>SemiCountModelRU!A134</f>
        <v>BSBGRS850322</v>
      </c>
      <c r="B131" s="15" t="str">
        <f>SemiCountModelRU!B134</f>
        <v>FL</v>
      </c>
      <c r="C131" s="16">
        <f>SemiCountModelRU!C134</f>
        <v>39832</v>
      </c>
      <c r="D131" s="16">
        <f>SemiCountModelRU!D134</f>
        <v>48232</v>
      </c>
      <c r="E131" s="198">
        <v>17398600</v>
      </c>
      <c r="F131" s="7">
        <v>0.375</v>
      </c>
      <c r="G131" s="19">
        <f>SemiCountModelRU!V134/10</f>
        <v>4.625</v>
      </c>
      <c r="H131" s="238">
        <f t="shared" si="5"/>
        <v>100.51251310186515</v>
      </c>
      <c r="I131" s="238">
        <f>SemiCountModelRU!AA134</f>
        <v>100.5627944991147</v>
      </c>
      <c r="J131" s="21">
        <f>SemiCountModelRU!AB134</f>
        <v>4.5991164257480097</v>
      </c>
    </row>
    <row r="132" spans="1:10" x14ac:dyDescent="0.35">
      <c r="A132" s="1" t="str">
        <f>SemiCountModelRU!A135</f>
        <v>BSBGR1500325</v>
      </c>
      <c r="B132" s="15" t="str">
        <f>SemiCountModelRU!B135</f>
        <v>FX</v>
      </c>
      <c r="C132" s="16">
        <f>SemiCountModelRU!C135</f>
        <v>44665</v>
      </c>
      <c r="D132" s="16">
        <f>SemiCountModelRU!D135</f>
        <v>48288</v>
      </c>
      <c r="E132" s="198">
        <v>2173500</v>
      </c>
      <c r="F132" s="7"/>
      <c r="G132" s="19">
        <f>SemiCountModelRU!V135/10</f>
        <v>5.45</v>
      </c>
      <c r="H132" s="238">
        <f>0.9995*I132</f>
        <v>101.62918482977931</v>
      </c>
      <c r="I132" s="238">
        <f>SemiCountModelRU!AA135</f>
        <v>101.6800248422004</v>
      </c>
      <c r="J132" s="21">
        <f>SemiCountModelRU!AB135</f>
        <v>5.125</v>
      </c>
    </row>
    <row r="133" spans="1:10" x14ac:dyDescent="0.35">
      <c r="A133" s="1" t="str">
        <f>SemiCountModelRU!A136</f>
        <v>BSBGR1530322</v>
      </c>
      <c r="B133" s="15" t="str">
        <f>SemiCountModelRU!B136</f>
        <v>FX</v>
      </c>
      <c r="C133" s="16">
        <f>SemiCountModelRU!C136</f>
        <v>44729</v>
      </c>
      <c r="D133" s="16">
        <f>SemiCountModelRU!D136</f>
        <v>413622</v>
      </c>
      <c r="E133" s="198">
        <v>4281900</v>
      </c>
      <c r="F133" s="7"/>
      <c r="G133" s="19">
        <f>SemiCountModelRU!V136/10</f>
        <v>5.45</v>
      </c>
      <c r="H133" s="238">
        <f>0.9995*I133</f>
        <v>101.68823469732071</v>
      </c>
      <c r="I133" s="238">
        <f>SemiCountModelRU!AA136</f>
        <v>101.73910424944543</v>
      </c>
      <c r="J133" s="21">
        <f>SemiCountModelRU!AB136</f>
        <v>5.125</v>
      </c>
    </row>
    <row r="134" spans="1:10" x14ac:dyDescent="0.35">
      <c r="A134" s="1" t="str">
        <f>SemiCountModelRU!A137</f>
        <v>BSBGRS970328</v>
      </c>
      <c r="B134" s="15" t="str">
        <f>SemiCountModelRU!B137</f>
        <v>FL</v>
      </c>
      <c r="C134" s="16">
        <f>SemiCountModelRU!C137</f>
        <v>41381</v>
      </c>
      <c r="D134" s="16">
        <f>SemiCountModelRU!D137</f>
        <v>48321</v>
      </c>
      <c r="E134" s="198">
        <v>8686200</v>
      </c>
      <c r="F134" s="7">
        <v>5.8594E-2</v>
      </c>
      <c r="G134" s="19">
        <f>SemiCountModelRU!V137/10</f>
        <v>4.3085940000000003</v>
      </c>
      <c r="H134" s="238">
        <f t="shared" si="5"/>
        <v>100.15031848721947</v>
      </c>
      <c r="I134" s="238">
        <f>SemiCountModelRU!AA137</f>
        <v>100.20041869656774</v>
      </c>
      <c r="J134" s="21">
        <f>SemiCountModelRU!AB137</f>
        <v>4.299976044059771</v>
      </c>
    </row>
    <row r="135" spans="1:10" x14ac:dyDescent="0.35">
      <c r="A135" s="1" t="str">
        <f>SemiCountModelRU!A138</f>
        <v>BSBGRS910324</v>
      </c>
      <c r="B135" s="15" t="str">
        <f>SemiCountModelRU!B138</f>
        <v>FL</v>
      </c>
      <c r="C135" s="16">
        <f>SemiCountModelRU!C138</f>
        <v>40770</v>
      </c>
      <c r="D135" s="16">
        <f>SemiCountModelRU!D138</f>
        <v>48441</v>
      </c>
      <c r="E135" s="198">
        <v>24509900</v>
      </c>
      <c r="F135" s="7">
        <v>0.125</v>
      </c>
      <c r="G135" s="19">
        <f>SemiCountModelRU!V138/10</f>
        <v>4.375</v>
      </c>
      <c r="H135" s="238">
        <f t="shared" si="5"/>
        <v>99.95</v>
      </c>
      <c r="I135" s="238">
        <f>SemiCountModelRU!AA138</f>
        <v>100</v>
      </c>
      <c r="J135" s="21">
        <f>SemiCountModelRU!AB138</f>
        <v>4.375</v>
      </c>
    </row>
    <row r="136" spans="1:10" x14ac:dyDescent="0.35">
      <c r="A136" s="1" t="str">
        <f>SemiCountModelRU!A139</f>
        <v>BSBGRS860321</v>
      </c>
      <c r="B136" s="15" t="str">
        <f>SemiCountModelRU!B139</f>
        <v>FL</v>
      </c>
      <c r="C136" s="16">
        <f>SemiCountModelRU!C139</f>
        <v>40052</v>
      </c>
      <c r="D136" s="16">
        <f>SemiCountModelRU!D139</f>
        <v>48453</v>
      </c>
      <c r="E136" s="198">
        <v>19980400</v>
      </c>
      <c r="F136" s="7">
        <v>0.1875</v>
      </c>
      <c r="G136" s="19">
        <f>SemiCountModelRU!V139/10</f>
        <v>4.4375</v>
      </c>
      <c r="H136" s="238">
        <f t="shared" si="5"/>
        <v>99.963867168793868</v>
      </c>
      <c r="I136" s="238">
        <f>SemiCountModelRU!AA139</f>
        <v>100.01387410584678</v>
      </c>
      <c r="J136" s="21">
        <f>SemiCountModelRU!AB139</f>
        <v>4.4368844219589985</v>
      </c>
    </row>
    <row r="137" spans="1:10" x14ac:dyDescent="0.35">
      <c r="A137" s="1" t="str">
        <f>SemiCountModelRU!A140</f>
        <v>BSBGR1550320</v>
      </c>
      <c r="B137" s="15" t="str">
        <f>SemiCountModelRU!B140</f>
        <v>FX</v>
      </c>
      <c r="C137" s="16">
        <f>SemiCountModelRU!C140</f>
        <v>44818</v>
      </c>
      <c r="D137" s="16">
        <f>SemiCountModelRU!D140</f>
        <v>48471</v>
      </c>
      <c r="E137" s="198">
        <v>16726700</v>
      </c>
      <c r="F137" s="7"/>
      <c r="G137" s="19">
        <f>SemiCountModelRU!V140/10</f>
        <v>5.43</v>
      </c>
      <c r="H137" s="238">
        <f>0.9995*I137</f>
        <v>99.950000000000017</v>
      </c>
      <c r="I137" s="238">
        <f>SemiCountModelRU!AA140</f>
        <v>100.00000000000001</v>
      </c>
      <c r="J137" s="21">
        <f>SemiCountModelRU!AB140</f>
        <v>5.43</v>
      </c>
    </row>
    <row r="138" spans="1:10" x14ac:dyDescent="0.35">
      <c r="A138" s="1" t="str">
        <f>SemiCountModelRU!A141</f>
        <v>BSBGRS840323</v>
      </c>
      <c r="B138" s="15" t="str">
        <f>SemiCountModelRU!B141</f>
        <v>FL</v>
      </c>
      <c r="C138" s="16">
        <f>SemiCountModelRU!C141</f>
        <v>39713</v>
      </c>
      <c r="D138" s="16">
        <f>SemiCountModelRU!D141</f>
        <v>48479</v>
      </c>
      <c r="E138" s="198">
        <v>19173600</v>
      </c>
      <c r="F138" s="7">
        <v>0.40625</v>
      </c>
      <c r="G138" s="19">
        <f>SemiCountModelRU!V141/10</f>
        <v>4.65625</v>
      </c>
      <c r="H138" s="238">
        <f t="shared" si="5"/>
        <v>100.10323141531137</v>
      </c>
      <c r="I138" s="238">
        <f>SemiCountModelRU!AA141</f>
        <v>100.15330806934604</v>
      </c>
      <c r="J138" s="21">
        <f>SemiCountModelRU!AB141</f>
        <v>4.6491225200230204</v>
      </c>
    </row>
    <row r="139" spans="1:10" x14ac:dyDescent="0.35">
      <c r="A139" s="1" t="str">
        <f>SemiCountModelRU!A142</f>
        <v>BSBGRS990326</v>
      </c>
      <c r="B139" s="15" t="str">
        <f>SemiCountModelRU!B142</f>
        <v>FL</v>
      </c>
      <c r="C139" s="16">
        <f>SemiCountModelRU!C142</f>
        <v>41540</v>
      </c>
      <c r="D139" s="16">
        <f>SemiCountModelRU!D142</f>
        <v>48480</v>
      </c>
      <c r="E139" s="198">
        <v>15000000</v>
      </c>
      <c r="F139" s="7">
        <v>5.8594E-2</v>
      </c>
      <c r="G139" s="19">
        <f>SemiCountModelRU!V142/10</f>
        <v>4.3085940000000003</v>
      </c>
      <c r="H139" s="238">
        <f t="shared" si="5"/>
        <v>100.07363944428617</v>
      </c>
      <c r="I139" s="238">
        <f>SemiCountModelRU!AA142</f>
        <v>100.12370129493364</v>
      </c>
      <c r="J139" s="21">
        <f>SemiCountModelRU!AB142</f>
        <v>4.303270798298005</v>
      </c>
    </row>
    <row r="140" spans="1:10" x14ac:dyDescent="0.35">
      <c r="A140" s="1" t="str">
        <f>SemiCountModelRU!A143</f>
        <v>BSBGRS950320</v>
      </c>
      <c r="B140" s="15" t="str">
        <f>SemiCountModelRU!B143</f>
        <v>FL</v>
      </c>
      <c r="C140" s="16">
        <f>SemiCountModelRU!C143</f>
        <v>41177</v>
      </c>
      <c r="D140" s="16">
        <f>SemiCountModelRU!D143</f>
        <v>48482</v>
      </c>
      <c r="E140" s="198">
        <v>28992800</v>
      </c>
      <c r="F140" s="7">
        <v>6.25E-2</v>
      </c>
      <c r="G140" s="19">
        <f>SemiCountModelRU!V143/10</f>
        <v>4.3125</v>
      </c>
      <c r="H140" s="238">
        <f t="shared" si="5"/>
        <v>100.08090026392139</v>
      </c>
      <c r="I140" s="238">
        <f>SemiCountModelRU!AA143</f>
        <v>100.13096574679479</v>
      </c>
      <c r="J140" s="21">
        <f>SemiCountModelRU!AB143</f>
        <v>4.3068594893064276</v>
      </c>
    </row>
    <row r="141" spans="1:10" x14ac:dyDescent="0.35">
      <c r="A141" s="1" t="str">
        <f>SemiCountModelRU!A144</f>
        <v>BSBGRS960329</v>
      </c>
      <c r="B141" s="15" t="str">
        <f>SemiCountModelRU!B144</f>
        <v>FL</v>
      </c>
      <c r="C141" s="16">
        <f>SemiCountModelRU!C144</f>
        <v>41211</v>
      </c>
      <c r="D141" s="16">
        <f>SemiCountModelRU!D144</f>
        <v>48516</v>
      </c>
      <c r="E141" s="198">
        <v>10000000</v>
      </c>
      <c r="F141" s="7">
        <v>6.25E-2</v>
      </c>
      <c r="G141" s="19">
        <f>SemiCountModelRU!V144/10</f>
        <v>4.3125</v>
      </c>
      <c r="H141" s="238">
        <f t="shared" si="5"/>
        <v>100.19037688849669</v>
      </c>
      <c r="I141" s="238">
        <f>SemiCountModelRU!AA144</f>
        <v>100.24049713706522</v>
      </c>
      <c r="J141" s="21">
        <f>SemiCountModelRU!AB144</f>
        <v>4.3021534441347029</v>
      </c>
    </row>
    <row r="142" spans="1:10" x14ac:dyDescent="0.35">
      <c r="A142" s="1" t="str">
        <f>SemiCountModelRU!A145</f>
        <v>BSBGR1570328</v>
      </c>
      <c r="B142" s="15" t="str">
        <f>SemiCountModelRU!B145</f>
        <v>FX</v>
      </c>
      <c r="C142" s="16">
        <f>SemiCountModelRU!C145</f>
        <v>44909</v>
      </c>
      <c r="D142" s="16">
        <f>SemiCountModelRU!D145</f>
        <v>48562</v>
      </c>
      <c r="E142" s="198">
        <v>44503800</v>
      </c>
      <c r="F142" s="7"/>
      <c r="G142" s="19">
        <f>SemiCountModelRU!V145/10</f>
        <v>5.43</v>
      </c>
      <c r="H142" s="238">
        <f>0.9995*I142</f>
        <v>99.95</v>
      </c>
      <c r="I142" s="238">
        <f>SemiCountModelRU!AA145</f>
        <v>100</v>
      </c>
      <c r="J142" s="21">
        <f>SemiCountModelRU!AB145</f>
        <v>5.43</v>
      </c>
    </row>
    <row r="143" spans="1:10" x14ac:dyDescent="0.35">
      <c r="A143" s="1" t="str">
        <f>SemiCountModelRU!A146</f>
        <v>BSBGRS850330</v>
      </c>
      <c r="B143" s="15" t="str">
        <f>SemiCountModelRU!B146</f>
        <v>FL</v>
      </c>
      <c r="C143" s="16">
        <f>SemiCountModelRU!C146</f>
        <v>39832</v>
      </c>
      <c r="D143" s="16">
        <f>SemiCountModelRU!D146</f>
        <v>48598</v>
      </c>
      <c r="E143" s="198">
        <v>19361900</v>
      </c>
      <c r="F143" s="7">
        <v>0.40625</v>
      </c>
      <c r="G143" s="19">
        <f>SemiCountModelRU!V146/10</f>
        <v>4.65625</v>
      </c>
      <c r="H143" s="238">
        <f t="shared" si="5"/>
        <v>100.52549577131366</v>
      </c>
      <c r="I143" s="238">
        <f>SemiCountModelRU!AA146</f>
        <v>100.57578366314523</v>
      </c>
      <c r="J143" s="21">
        <f>SemiCountModelRU!AB146</f>
        <v>4.629593556630895</v>
      </c>
    </row>
    <row r="144" spans="1:10" x14ac:dyDescent="0.35">
      <c r="A144" s="1" t="str">
        <f>SemiCountModelRU!A147</f>
        <v>BSBGRS970336</v>
      </c>
      <c r="B144" s="15" t="str">
        <f>SemiCountModelRU!B147</f>
        <v>FL</v>
      </c>
      <c r="C144" s="16">
        <f>SemiCountModelRU!C147</f>
        <v>41381</v>
      </c>
      <c r="D144" s="16">
        <f>SemiCountModelRU!D147</f>
        <v>48686</v>
      </c>
      <c r="E144" s="198">
        <v>29995400</v>
      </c>
      <c r="F144" s="7">
        <v>6.25E-2</v>
      </c>
      <c r="G144" s="19">
        <f>SemiCountModelRU!V147/10</f>
        <v>4.3125</v>
      </c>
      <c r="H144" s="238">
        <f t="shared" si="5"/>
        <v>100.15096428441809</v>
      </c>
      <c r="I144" s="238">
        <f>SemiCountModelRU!AA147</f>
        <v>100.2010648168265</v>
      </c>
      <c r="J144" s="21">
        <f>SemiCountModelRU!AB147</f>
        <v>4.3038464789605841</v>
      </c>
    </row>
    <row r="145" spans="1:10" x14ac:dyDescent="0.35">
      <c r="A145" s="1" t="str">
        <f>SemiCountModelRU!A148</f>
        <v>BSBGR1600331</v>
      </c>
      <c r="B145" s="15" t="str">
        <f>SemiCountModelRU!B148</f>
        <v>FX</v>
      </c>
      <c r="C145" s="16">
        <f>SemiCountModelRU!C148</f>
        <v>45037</v>
      </c>
      <c r="D145" s="16">
        <f>SemiCountModelRU!D148</f>
        <v>48690</v>
      </c>
      <c r="E145" s="198">
        <v>21390700</v>
      </c>
      <c r="F145" s="7"/>
      <c r="G145" s="19">
        <f>SemiCountModelRU!V148/10</f>
        <v>5.45</v>
      </c>
      <c r="H145" s="238">
        <f>0.9995*I145</f>
        <v>100.06760536288471</v>
      </c>
      <c r="I145" s="238">
        <f>SemiCountModelRU!AA148</f>
        <v>100.1176641949822</v>
      </c>
      <c r="J145" s="21">
        <f>SemiCountModelRU!AB148</f>
        <v>5.43</v>
      </c>
    </row>
    <row r="146" spans="1:10" x14ac:dyDescent="0.35">
      <c r="A146" s="1" t="str">
        <f>SemiCountModelRU!A149</f>
        <v>BSBGR1630338</v>
      </c>
      <c r="B146" s="15" t="str">
        <f>SemiCountModelRU!B149</f>
        <v>FX</v>
      </c>
      <c r="C146" s="16">
        <f>SemiCountModelRU!C149</f>
        <v>45128</v>
      </c>
      <c r="D146" s="16">
        <f>SemiCountModelRU!D149</f>
        <v>48781</v>
      </c>
      <c r="E146" s="198">
        <f>4806300+6102400</f>
        <v>10908700</v>
      </c>
      <c r="F146" s="7"/>
      <c r="G146" s="19">
        <f>SemiCountModelRU!V149/10</f>
        <v>5.51</v>
      </c>
      <c r="H146" s="238">
        <f>0.9995*I146</f>
        <v>100.43371830463127</v>
      </c>
      <c r="I146" s="238">
        <f>SemiCountModelRU!AA149</f>
        <v>100.48396028477366</v>
      </c>
      <c r="J146" s="21">
        <f>SemiCountModelRU!AB149</f>
        <v>5.43</v>
      </c>
    </row>
    <row r="147" spans="1:10" x14ac:dyDescent="0.35">
      <c r="A147" s="1" t="str">
        <f>SemiCountModelRU!A150</f>
        <v>BSBGRS980335</v>
      </c>
      <c r="B147" s="15" t="str">
        <f>SemiCountModelRU!B150</f>
        <v>FL</v>
      </c>
      <c r="C147" s="16">
        <f>SemiCountModelRU!C150</f>
        <v>41481</v>
      </c>
      <c r="D147" s="16">
        <f>SemiCountModelRU!D150</f>
        <v>48786</v>
      </c>
      <c r="E147" s="198">
        <v>18757100</v>
      </c>
      <c r="F147" s="7">
        <v>6.25E-2</v>
      </c>
      <c r="G147" s="19">
        <f>SemiCountModelRU!V150/10</f>
        <v>4.3125</v>
      </c>
      <c r="H147" s="238">
        <f t="shared" si="5"/>
        <v>100.40221358506369</v>
      </c>
      <c r="I147" s="238">
        <f>SemiCountModelRU!AA150</f>
        <v>100.45243980496618</v>
      </c>
      <c r="J147" s="21">
        <f>SemiCountModelRU!AB150</f>
        <v>4.2930764134479471</v>
      </c>
    </row>
    <row r="148" spans="1:10" x14ac:dyDescent="0.35">
      <c r="A148" s="1" t="str">
        <f>SemiCountModelRU!A151</f>
        <v>BSBGRS860339</v>
      </c>
      <c r="B148" s="15" t="str">
        <f>SemiCountModelRU!B151</f>
        <v>FL</v>
      </c>
      <c r="C148" s="16">
        <f>SemiCountModelRU!C151</f>
        <v>40052</v>
      </c>
      <c r="D148" s="16">
        <f>SemiCountModelRU!D151</f>
        <v>48818</v>
      </c>
      <c r="E148" s="198">
        <v>19940000</v>
      </c>
      <c r="F148" s="7">
        <v>0.203125</v>
      </c>
      <c r="G148" s="19">
        <f>SemiCountModelRU!V151/10</f>
        <v>4.453125</v>
      </c>
      <c r="H148" s="238">
        <f t="shared" si="5"/>
        <v>99.964375198131279</v>
      </c>
      <c r="I148" s="238">
        <f>SemiCountModelRU!AA151</f>
        <v>100.01438238932593</v>
      </c>
      <c r="J148" s="21">
        <f>SemiCountModelRU!AB151</f>
        <v>4.4524846263263642</v>
      </c>
    </row>
    <row r="149" spans="1:10" x14ac:dyDescent="0.35">
      <c r="A149" s="1" t="str">
        <f>SemiCountModelRU!A152</f>
        <v>BSBGRS840331</v>
      </c>
      <c r="B149" s="15" t="str">
        <f>SemiCountModelRU!B152</f>
        <v>FL</v>
      </c>
      <c r="C149" s="16">
        <f>SemiCountModelRU!C152</f>
        <v>39713</v>
      </c>
      <c r="D149" s="16">
        <f>SemiCountModelRU!D152</f>
        <v>48844</v>
      </c>
      <c r="E149" s="198">
        <v>19893600</v>
      </c>
      <c r="F149" s="7">
        <v>0.4375</v>
      </c>
      <c r="G149" s="19">
        <f>SemiCountModelRU!V152/10</f>
        <v>4.6875</v>
      </c>
      <c r="H149" s="238">
        <f t="shared" si="5"/>
        <v>100.10619963581561</v>
      </c>
      <c r="I149" s="238">
        <f>SemiCountModelRU!AA152</f>
        <v>100.15627777470296</v>
      </c>
      <c r="J149" s="21">
        <f>SemiCountModelRU!AB152</f>
        <v>4.6801859096085021</v>
      </c>
    </row>
    <row r="150" spans="1:10" x14ac:dyDescent="0.35">
      <c r="A150" s="1" t="str">
        <f>SemiCountModelRU!A153</f>
        <v>BSBGRS990334</v>
      </c>
      <c r="B150" s="15" t="str">
        <f>SemiCountModelRU!B153</f>
        <v>FL</v>
      </c>
      <c r="C150" s="16">
        <f>SemiCountModelRU!C153</f>
        <v>41540</v>
      </c>
      <c r="D150" s="16">
        <f>SemiCountModelRU!D153</f>
        <v>48845</v>
      </c>
      <c r="E150" s="198">
        <v>23255400</v>
      </c>
      <c r="F150" s="7">
        <v>6.25E-2</v>
      </c>
      <c r="G150" s="19">
        <f>SemiCountModelRU!V153/10</f>
        <v>4.3125</v>
      </c>
      <c r="H150" s="238">
        <f t="shared" si="5"/>
        <v>100.07402103243324</v>
      </c>
      <c r="I150" s="238">
        <f>SemiCountModelRU!AA153</f>
        <v>100.12408307397021</v>
      </c>
      <c r="J150" s="21">
        <f>SemiCountModelRU!AB153</f>
        <v>4.3071555489941291</v>
      </c>
    </row>
    <row r="151" spans="1:10" x14ac:dyDescent="0.35">
      <c r="A151" s="1" t="str">
        <f>SemiCountModelRU!A154</f>
        <v>BSBGR1640337</v>
      </c>
      <c r="B151" s="15" t="str">
        <f>SemiCountModelRU!B154</f>
        <v>FX</v>
      </c>
      <c r="C151" s="16">
        <f>SemiCountModelRU!C154</f>
        <v>45215</v>
      </c>
      <c r="D151" s="16">
        <f>SemiCountModelRU!D154</f>
        <v>48868</v>
      </c>
      <c r="E151" s="198">
        <v>47359200</v>
      </c>
      <c r="F151" s="7"/>
      <c r="G151" s="19">
        <f>SemiCountModelRU!V154/10</f>
        <v>5.51</v>
      </c>
      <c r="H151" s="238">
        <f>0.9995*I151</f>
        <v>100.50435598711182</v>
      </c>
      <c r="I151" s="238">
        <f>SemiCountModelRU!AA154</f>
        <v>100.55463330376369</v>
      </c>
      <c r="J151" s="21">
        <f>SemiCountModelRU!AB154</f>
        <v>5.4206666666666665</v>
      </c>
    </row>
    <row r="152" spans="1:10" x14ac:dyDescent="0.35">
      <c r="A152" s="1" t="str">
        <f>SemiCountModelRU!A155</f>
        <v>BSBGR1680341</v>
      </c>
      <c r="B152" s="15" t="str">
        <f>SemiCountModelRU!B155</f>
        <v>FX</v>
      </c>
      <c r="C152" s="16">
        <f>SemiCountModelRU!C155</f>
        <v>45309</v>
      </c>
      <c r="D152" s="16">
        <f>SemiCountModelRU!D155</f>
        <v>48962</v>
      </c>
      <c r="E152" s="198">
        <v>5527400</v>
      </c>
      <c r="F152" s="7"/>
      <c r="G152" s="19">
        <f>SemiCountModelRU!V155/10</f>
        <v>5.51</v>
      </c>
      <c r="H152" s="238">
        <f>0.9995*I152</f>
        <v>100.51930574593136</v>
      </c>
      <c r="I152" s="238">
        <f>SemiCountModelRU!AA155</f>
        <v>100.56959054120196</v>
      </c>
      <c r="J152" s="21">
        <f>SemiCountModelRU!AB155</f>
        <v>5.4206666666666665</v>
      </c>
    </row>
    <row r="153" spans="1:10" x14ac:dyDescent="0.35">
      <c r="A153" s="1" t="str">
        <f>SemiCountModelRU!A156</f>
        <v>BSBGR1700347</v>
      </c>
      <c r="B153" s="15" t="str">
        <f>SemiCountModelRU!B156</f>
        <v>FX</v>
      </c>
      <c r="C153" s="16">
        <f>SemiCountModelRU!C156</f>
        <v>45337</v>
      </c>
      <c r="D153" s="16">
        <f>SemiCountModelRU!D156</f>
        <v>48990</v>
      </c>
      <c r="E153" s="198">
        <v>5244700</v>
      </c>
      <c r="F153" s="7"/>
      <c r="G153" s="19">
        <f>SemiCountModelRU!V156/10</f>
        <v>5.51</v>
      </c>
      <c r="H153" s="238">
        <f>0.9995*I153</f>
        <v>100.52371920648557</v>
      </c>
      <c r="I153" s="238">
        <f>SemiCountModelRU!AA156</f>
        <v>100.57400620959035</v>
      </c>
      <c r="J153" s="21">
        <f>SemiCountModelRU!AB156</f>
        <v>5.4206666666666665</v>
      </c>
    </row>
    <row r="154" spans="1:10" x14ac:dyDescent="0.35">
      <c r="A154" s="1" t="str">
        <f>SemiCountModelRU!A157</f>
        <v>BSBGR1720345</v>
      </c>
      <c r="B154" s="15" t="str">
        <f>SemiCountModelRU!B157</f>
        <v>FX</v>
      </c>
      <c r="C154" s="16">
        <f>SemiCountModelRU!C157</f>
        <v>45398</v>
      </c>
      <c r="D154" s="16">
        <f>SemiCountModelRU!D157</f>
        <v>49050</v>
      </c>
      <c r="E154" s="198">
        <v>3000000</v>
      </c>
      <c r="F154" s="7"/>
      <c r="G154" s="19">
        <f>SemiCountModelRU!V157/10</f>
        <v>5.51</v>
      </c>
      <c r="H154" s="238">
        <f>0.9995*I154</f>
        <v>100.53311586493773</v>
      </c>
      <c r="I154" s="238">
        <f>SemiCountModelRU!AA157</f>
        <v>100.58340756872208</v>
      </c>
      <c r="J154" s="21">
        <f>SemiCountModelRU!AB157</f>
        <v>5.4206666666666665</v>
      </c>
    </row>
    <row r="155" spans="1:10" x14ac:dyDescent="0.35">
      <c r="A155" s="1" t="str">
        <f>SemiCountModelRU!A158</f>
        <v>BSBGR1740343</v>
      </c>
      <c r="B155" s="15" t="str">
        <f>SemiCountModelRU!B158</f>
        <v>FX</v>
      </c>
      <c r="C155" s="16">
        <f>SemiCountModelRU!C158</f>
        <v>45443</v>
      </c>
      <c r="D155" s="16">
        <f>SemiCountModelRU!D158</f>
        <v>49095</v>
      </c>
      <c r="E155" s="198">
        <v>5568600</v>
      </c>
      <c r="F155" s="7"/>
      <c r="G155" s="19">
        <f>SemiCountModelRU!V158/10</f>
        <v>5.51</v>
      </c>
      <c r="H155" s="238">
        <f>0.9995*I155</f>
        <v>100.54010934014065</v>
      </c>
      <c r="I155" s="238">
        <f>SemiCountModelRU!AA158</f>
        <v>100.59040454241185</v>
      </c>
      <c r="J155" s="21">
        <f>SemiCountModelRU!AB158</f>
        <v>5.4206666666666665</v>
      </c>
    </row>
    <row r="156" spans="1:10" x14ac:dyDescent="0.35">
      <c r="A156" s="1" t="str">
        <f>SemiCountModelRU!A159</f>
        <v>BSBGRS880345</v>
      </c>
      <c r="B156" s="15" t="str">
        <f>SemiCountModelRU!B159</f>
        <v>FL</v>
      </c>
      <c r="C156" s="16">
        <f>SemiCountModelRU!C159</f>
        <v>40385</v>
      </c>
      <c r="D156" s="16">
        <f>SemiCountModelRU!D159</f>
        <v>49151</v>
      </c>
      <c r="E156" s="198">
        <v>20000000</v>
      </c>
      <c r="F156" s="7">
        <v>0.14583299999999999</v>
      </c>
      <c r="G156" s="19">
        <f>SemiCountModelRU!V159/10</f>
        <v>4.3958329999999997</v>
      </c>
      <c r="H156" s="238">
        <f t="shared" si="5"/>
        <v>100.43839631639746</v>
      </c>
      <c r="I156" s="238">
        <f>SemiCountModelRU!AA159</f>
        <v>100.48864063671581</v>
      </c>
      <c r="J156" s="21">
        <f>SemiCountModelRU!AB159</f>
        <v>4.3744576224209384</v>
      </c>
    </row>
    <row r="157" spans="1:10" x14ac:dyDescent="0.35">
      <c r="A157" s="1" t="str">
        <f>SemiCountModelRU!A160</f>
        <v>BSBGRS980343</v>
      </c>
      <c r="B157" s="15" t="str">
        <f>SemiCountModelRU!B160</f>
        <v>FL</v>
      </c>
      <c r="C157" s="16">
        <f>SemiCountModelRU!C160</f>
        <v>41481</v>
      </c>
      <c r="D157" s="16">
        <f>SemiCountModelRU!D160</f>
        <v>49151</v>
      </c>
      <c r="E157" s="198">
        <v>9947300</v>
      </c>
      <c r="F157" s="7">
        <v>7.0313000000000001E-2</v>
      </c>
      <c r="G157" s="19">
        <f>SemiCountModelRU!V160/10</f>
        <v>4.3203129999999996</v>
      </c>
      <c r="H157" s="238">
        <f t="shared" si="5"/>
        <v>100.40560594679208</v>
      </c>
      <c r="I157" s="238">
        <f>SemiCountModelRU!AA160</f>
        <v>100.45583386372394</v>
      </c>
      <c r="J157" s="21">
        <f>SemiCountModelRU!AB160</f>
        <v>4.3007089123971003</v>
      </c>
    </row>
    <row r="158" spans="1:10" x14ac:dyDescent="0.35">
      <c r="A158" s="1" t="str">
        <f>SemiCountModelRU!A161</f>
        <v>BSBGR1760341</v>
      </c>
      <c r="B158" s="15" t="str">
        <f>SemiCountModelRU!B161</f>
        <v>FX</v>
      </c>
      <c r="C158" s="16">
        <f>SemiCountModelRU!C161</f>
        <v>45499</v>
      </c>
      <c r="D158" s="16">
        <f>SemiCountModelRU!D161</f>
        <v>49151</v>
      </c>
      <c r="E158" s="198">
        <v>1353800</v>
      </c>
      <c r="F158" s="7"/>
      <c r="G158" s="19">
        <f>SemiCountModelRU!V161/10</f>
        <v>5.54</v>
      </c>
      <c r="H158" s="238">
        <f>0.9995*I158</f>
        <v>100.74982032429882</v>
      </c>
      <c r="I158" s="238">
        <f>SemiCountModelRU!AA161</f>
        <v>100.80022043451608</v>
      </c>
      <c r="J158" s="21">
        <f>SemiCountModelRU!AB161</f>
        <v>5.4206666666666665</v>
      </c>
    </row>
    <row r="159" spans="1:10" x14ac:dyDescent="0.35">
      <c r="A159" s="1" t="str">
        <f>SemiCountModelRU!A162</f>
        <v>BSBGR1770340</v>
      </c>
      <c r="B159" s="15" t="str">
        <f>SemiCountModelRU!B162</f>
        <v>FX</v>
      </c>
      <c r="C159" s="16">
        <f>SemiCountModelRU!C162</f>
        <v>45520</v>
      </c>
      <c r="D159" s="16">
        <f>SemiCountModelRU!D162</f>
        <v>49172</v>
      </c>
      <c r="E159" s="198">
        <v>6107100</v>
      </c>
      <c r="F159" s="7"/>
      <c r="G159" s="19">
        <f>SemiCountModelRU!V162/10</f>
        <v>5.54</v>
      </c>
      <c r="H159" s="238">
        <f>0.9995*I159</f>
        <v>100.81734535184232</v>
      </c>
      <c r="I159" s="238">
        <f>SemiCountModelRU!AA162</f>
        <v>100.86777924146304</v>
      </c>
      <c r="J159" s="21">
        <f>SemiCountModelRU!AB162</f>
        <v>5.4113333333333333</v>
      </c>
    </row>
    <row r="160" spans="1:10" x14ac:dyDescent="0.35">
      <c r="A160" s="1" t="str">
        <f>SemiCountModelRU!A163</f>
        <v>BSBGRS860347</v>
      </c>
      <c r="B160" s="15" t="str">
        <f>SemiCountModelRU!B163</f>
        <v>FL</v>
      </c>
      <c r="C160" s="16">
        <f>SemiCountModelRU!C163</f>
        <v>40052</v>
      </c>
      <c r="D160" s="16">
        <f>SemiCountModelRU!D163</f>
        <v>49183</v>
      </c>
      <c r="E160" s="198">
        <v>19804100</v>
      </c>
      <c r="F160" s="7">
        <v>0.21875</v>
      </c>
      <c r="G160" s="19">
        <f>SemiCountModelRU!V163/10</f>
        <v>4.46875</v>
      </c>
      <c r="H160" s="238">
        <f t="shared" si="5"/>
        <v>99.96488322746869</v>
      </c>
      <c r="I160" s="238">
        <f>SemiCountModelRU!AA163</f>
        <v>100.01489067280508</v>
      </c>
      <c r="J160" s="21">
        <f>SemiCountModelRU!AB163</f>
        <v>4.4680846721308196</v>
      </c>
    </row>
    <row r="161" spans="1:10" x14ac:dyDescent="0.35">
      <c r="A161" s="1" t="str">
        <f>SemiCountModelRU!A164</f>
        <v>BSBGR1780349</v>
      </c>
      <c r="B161" s="15" t="str">
        <f>SemiCountModelRU!B164</f>
        <v>FX</v>
      </c>
      <c r="C161" s="16">
        <f>SemiCountModelRU!C164</f>
        <v>45551</v>
      </c>
      <c r="D161" s="16">
        <f>SemiCountModelRU!D164</f>
        <v>49203</v>
      </c>
      <c r="E161" s="198">
        <v>10719900</v>
      </c>
      <c r="F161" s="7"/>
      <c r="G161" s="19">
        <f>SemiCountModelRU!V164/10</f>
        <v>5.54</v>
      </c>
      <c r="H161" s="238">
        <f t="shared" ref="H161" si="7">0.9995*I161</f>
        <v>100.82417381580161</v>
      </c>
      <c r="I161" s="238">
        <f>SemiCountModelRU!AA164</f>
        <v>100.87461112136229</v>
      </c>
      <c r="J161" s="21">
        <f>SemiCountModelRU!AB164</f>
        <v>5.4113333333333333</v>
      </c>
    </row>
    <row r="162" spans="1:10" x14ac:dyDescent="0.35">
      <c r="A162" s="1" t="str">
        <f>SemiCountModelRU!A165</f>
        <v>BSBGR1790348</v>
      </c>
      <c r="B162" s="15" t="str">
        <f>SemiCountModelRU!B165</f>
        <v>FX</v>
      </c>
      <c r="C162" s="16">
        <f>SemiCountModelRU!C165</f>
        <v>45587</v>
      </c>
      <c r="D162" s="16">
        <f>SemiCountModelRU!D165</f>
        <v>49239</v>
      </c>
      <c r="E162" s="198">
        <v>35767200</v>
      </c>
      <c r="F162" s="7"/>
      <c r="G162" s="19">
        <f>SemiCountModelRU!V165/10</f>
        <v>5.57</v>
      </c>
      <c r="H162" s="238">
        <f t="shared" ref="H162" si="8">0.9995*I162</f>
        <v>101.03772767794652</v>
      </c>
      <c r="I162" s="238">
        <f>SemiCountModelRU!AA165</f>
        <v>101.08827181385344</v>
      </c>
      <c r="J162" s="21">
        <f>SemiCountModelRU!AB165</f>
        <v>5.4113333333333333</v>
      </c>
    </row>
    <row r="163" spans="1:10" x14ac:dyDescent="0.35">
      <c r="A163" s="1" t="str">
        <f>SemiCountModelRU!A166</f>
        <v>BSBGRS810359</v>
      </c>
      <c r="B163" s="15" t="str">
        <f>SemiCountModelRU!B166</f>
        <v>FL</v>
      </c>
      <c r="C163" s="16">
        <f>SemiCountModelRU!C166</f>
        <v>39289</v>
      </c>
      <c r="D163" s="16">
        <f>SemiCountModelRU!D166</f>
        <v>49516</v>
      </c>
      <c r="E163" s="198">
        <v>29307000</v>
      </c>
      <c r="F163" s="7">
        <v>0.5625</v>
      </c>
      <c r="G163" s="19">
        <f>SemiCountModelRU!V166/10</f>
        <v>4.8125</v>
      </c>
      <c r="H163" s="238">
        <f t="shared" si="5"/>
        <v>100.61931084145529</v>
      </c>
      <c r="I163" s="238">
        <f>SemiCountModelRU!AA166</f>
        <v>100.66964566428743</v>
      </c>
      <c r="J163" s="21">
        <f>SemiCountModelRU!AB166</f>
        <v>4.7804876715755</v>
      </c>
    </row>
    <row r="164" spans="1:10" x14ac:dyDescent="0.35">
      <c r="A164" s="1" t="str">
        <f>SemiCountModelRU!A167</f>
        <v>BSBGRS860354</v>
      </c>
      <c r="B164" s="15" t="str">
        <f>SemiCountModelRU!B167</f>
        <v>FL</v>
      </c>
      <c r="C164" s="16">
        <f>SemiCountModelRU!C167</f>
        <v>40052</v>
      </c>
      <c r="D164" s="16">
        <f>SemiCountModelRU!D167</f>
        <v>49548</v>
      </c>
      <c r="E164" s="198">
        <v>9834700</v>
      </c>
      <c r="F164" s="7">
        <v>0.234375</v>
      </c>
      <c r="G164" s="19">
        <f>SemiCountModelRU!V167/10</f>
        <v>4.484375</v>
      </c>
      <c r="H164" s="238">
        <f t="shared" si="5"/>
        <v>99.9653912568061</v>
      </c>
      <c r="I164" s="238">
        <f>SemiCountModelRU!AA167</f>
        <v>100.01539895628423</v>
      </c>
      <c r="J164" s="21">
        <f>SemiCountModelRU!AB167</f>
        <v>4.4836845593747796</v>
      </c>
    </row>
    <row r="165" spans="1:10" x14ac:dyDescent="0.35">
      <c r="A165" s="1" t="str">
        <f>SemiCountModelRU!A168</f>
        <v>BSBGRS810367</v>
      </c>
      <c r="B165" s="15" t="str">
        <f>SemiCountModelRU!B168</f>
        <v>FL</v>
      </c>
      <c r="C165" s="16">
        <f>SemiCountModelRU!C168</f>
        <v>39289</v>
      </c>
      <c r="D165" s="16">
        <f>SemiCountModelRU!D168</f>
        <v>49882</v>
      </c>
      <c r="E165" s="198">
        <v>28714200</v>
      </c>
      <c r="F165" s="8">
        <v>0.59375</v>
      </c>
      <c r="G165" s="19">
        <f>SemiCountModelRU!V168/10</f>
        <v>4.84375</v>
      </c>
      <c r="H165" s="238">
        <f t="shared" si="5"/>
        <v>100.63287941997976</v>
      </c>
      <c r="I165" s="238">
        <f>SemiCountModelRU!AA168</f>
        <v>100.68322103049501</v>
      </c>
      <c r="J165" s="21">
        <f>SemiCountModelRU!AB168</f>
        <v>4.8108810489216687</v>
      </c>
    </row>
    <row r="166" spans="1:10" x14ac:dyDescent="0.35">
      <c r="A166" s="1" t="str">
        <f>SemiCountModelRU!A169</f>
        <v>BSBGR1060361</v>
      </c>
      <c r="B166" s="15" t="str">
        <f>SemiCountModelRU!B169</f>
        <v>FX</v>
      </c>
      <c r="C166" s="16">
        <f>SemiCountModelRU!C169</f>
        <v>42586</v>
      </c>
      <c r="D166" s="16">
        <f>SemiCountModelRU!D169</f>
        <v>49891</v>
      </c>
      <c r="E166" s="198">
        <v>35374100</v>
      </c>
      <c r="F166" s="7"/>
      <c r="G166" s="19">
        <f>SemiCountModelRU!V169/10</f>
        <v>5.4</v>
      </c>
      <c r="H166" s="238">
        <f t="shared" si="5"/>
        <v>99.934168684967247</v>
      </c>
      <c r="I166" s="238">
        <f>SemiCountModelRU!AA169</f>
        <v>99.984160765349912</v>
      </c>
      <c r="J166" s="21">
        <f>SemiCountModelRU!AB169</f>
        <v>5.4020000000000001</v>
      </c>
    </row>
    <row r="167" spans="1:10" x14ac:dyDescent="0.35">
      <c r="A167" s="1" t="str">
        <f>SemiCountModelRU!A170</f>
        <v>BSBGR1070360</v>
      </c>
      <c r="B167" s="15" t="str">
        <f>SemiCountModelRU!B170</f>
        <v>FX</v>
      </c>
      <c r="C167" s="16">
        <f>SemiCountModelRU!C170</f>
        <v>42608</v>
      </c>
      <c r="D167" s="16">
        <f>SemiCountModelRU!D170</f>
        <v>49913</v>
      </c>
      <c r="E167" s="198">
        <v>31305500</v>
      </c>
      <c r="F167" s="7"/>
      <c r="G167" s="19">
        <f>SemiCountModelRU!V170/10</f>
        <v>5.4</v>
      </c>
      <c r="H167" s="238">
        <f t="shared" si="5"/>
        <v>99.446715912825312</v>
      </c>
      <c r="I167" s="238">
        <f>SemiCountModelRU!AA170</f>
        <v>99.496464144897757</v>
      </c>
      <c r="J167" s="21">
        <f>SemiCountModelRU!AB170</f>
        <v>5.4634999999999998</v>
      </c>
    </row>
    <row r="168" spans="1:10" x14ac:dyDescent="0.35">
      <c r="A168" s="1" t="str">
        <f>SemiCountModelRU!A171</f>
        <v>BSBGRS860362</v>
      </c>
      <c r="B168" s="15" t="str">
        <f>SemiCountModelRU!B171</f>
        <v>FL</v>
      </c>
      <c r="C168" s="16">
        <f>SemiCountModelRU!C171</f>
        <v>40052</v>
      </c>
      <c r="D168" s="16">
        <f>SemiCountModelRU!D171</f>
        <v>49914</v>
      </c>
      <c r="E168" s="198">
        <v>9954000</v>
      </c>
      <c r="F168" s="7">
        <v>0.25</v>
      </c>
      <c r="G168" s="19">
        <f>SemiCountModelRU!V171/10</f>
        <v>4.5</v>
      </c>
      <c r="H168" s="238">
        <f t="shared" si="5"/>
        <v>99.965899286143497</v>
      </c>
      <c r="I168" s="238">
        <f>SemiCountModelRU!AA171</f>
        <v>100.01590723976338</v>
      </c>
      <c r="J168" s="21">
        <f>SemiCountModelRU!AB171</f>
        <v>4.4992842880606618</v>
      </c>
    </row>
    <row r="169" spans="1:10" x14ac:dyDescent="0.35">
      <c r="A169" s="1" t="str">
        <f>SemiCountModelRU!A172</f>
        <v>BSBGR1080369</v>
      </c>
      <c r="B169" s="15" t="str">
        <f>SemiCountModelRU!B172</f>
        <v>FX</v>
      </c>
      <c r="C169" s="16">
        <f>SemiCountModelRU!C172</f>
        <v>42636</v>
      </c>
      <c r="D169" s="16">
        <f>SemiCountModelRU!D172</f>
        <v>49941</v>
      </c>
      <c r="E169" s="198">
        <v>25000000</v>
      </c>
      <c r="F169" s="7"/>
      <c r="G169" s="19">
        <f>SemiCountModelRU!V172/10</f>
        <v>5.4</v>
      </c>
      <c r="H169" s="238">
        <f t="shared" si="5"/>
        <v>99.443999107514017</v>
      </c>
      <c r="I169" s="238">
        <f>SemiCountModelRU!AA172</f>
        <v>99.493745980504258</v>
      </c>
      <c r="J169" s="21">
        <f>SemiCountModelRU!AB172</f>
        <v>5.4634999999999998</v>
      </c>
    </row>
    <row r="170" spans="1:10" x14ac:dyDescent="0.35">
      <c r="A170" s="9" t="str">
        <f>SemiCountModelRU!A173</f>
        <v>BSBGR1090368</v>
      </c>
      <c r="B170" s="22" t="str">
        <f>SemiCountModelRU!B173</f>
        <v>FX</v>
      </c>
      <c r="C170" s="23">
        <f>SemiCountModelRU!C173</f>
        <v>42646</v>
      </c>
      <c r="D170" s="16">
        <f>SemiCountModelRU!D173</f>
        <v>49951</v>
      </c>
      <c r="E170" s="198">
        <v>51446300</v>
      </c>
      <c r="F170" s="61"/>
      <c r="G170" s="62">
        <f>SemiCountModelRU!V173/10</f>
        <v>5.4</v>
      </c>
      <c r="H170" s="239">
        <f t="shared" si="5"/>
        <v>99.443031539180751</v>
      </c>
      <c r="I170" s="239">
        <f>SemiCountModelRU!AA173</f>
        <v>99.492777928144818</v>
      </c>
      <c r="J170" s="21">
        <f>SemiCountModelRU!AB173</f>
        <v>5.4634999999999998</v>
      </c>
    </row>
    <row r="171" spans="1:10" x14ac:dyDescent="0.35">
      <c r="A171" s="9" t="str">
        <f>SemiCountModelRU!A174</f>
        <v>BSBGR1120363</v>
      </c>
      <c r="B171" s="22" t="str">
        <f>SemiCountModelRU!B174</f>
        <v>FX</v>
      </c>
      <c r="C171" s="23">
        <f>SemiCountModelRU!C174</f>
        <v>42656</v>
      </c>
      <c r="D171" s="16">
        <f>SemiCountModelRU!D174</f>
        <v>49961</v>
      </c>
      <c r="E171" s="198">
        <v>25216000</v>
      </c>
      <c r="F171" s="61"/>
      <c r="G171" s="62">
        <f>SemiCountModelRU!V174/10</f>
        <v>5.4</v>
      </c>
      <c r="H171" s="239">
        <f t="shared" si="5"/>
        <v>99.442065398667978</v>
      </c>
      <c r="I171" s="239">
        <f>SemiCountModelRU!AA174</f>
        <v>99.491811304320137</v>
      </c>
      <c r="J171" s="21">
        <f>SemiCountModelRU!AB174</f>
        <v>5.4634999999999998</v>
      </c>
    </row>
    <row r="172" spans="1:10" x14ac:dyDescent="0.35">
      <c r="A172" s="9" t="str">
        <f>SemiCountModelRU!A175</f>
        <v>BSBGR1170376</v>
      </c>
      <c r="B172" s="22" t="str">
        <f>SemiCountModelRU!B175</f>
        <v>FX</v>
      </c>
      <c r="C172" s="23">
        <f>SemiCountModelRU!C175</f>
        <v>42930</v>
      </c>
      <c r="D172" s="16">
        <f>SemiCountModelRU!D175</f>
        <v>50235</v>
      </c>
      <c r="E172" s="198">
        <v>50000000</v>
      </c>
      <c r="F172" s="61"/>
      <c r="G172" s="62">
        <f>SemiCountModelRU!V175/10</f>
        <v>5.2</v>
      </c>
      <c r="H172" s="239">
        <f>0.9995*I172</f>
        <v>97.734694204902183</v>
      </c>
      <c r="I172" s="239">
        <f>SemiCountModelRU!AA175</f>
        <v>97.783585997901127</v>
      </c>
      <c r="J172" s="21">
        <f>SemiCountModelRU!AB175</f>
        <v>5.4634999999999998</v>
      </c>
    </row>
    <row r="173" spans="1:10" x14ac:dyDescent="0.35">
      <c r="A173" s="1" t="str">
        <f>SemiCountModelRU!A176</f>
        <v>BSBGRS810375</v>
      </c>
      <c r="B173" s="15" t="str">
        <f>SemiCountModelRU!B176</f>
        <v>FL</v>
      </c>
      <c r="C173" s="16">
        <f>SemiCountModelRU!C176</f>
        <v>39289</v>
      </c>
      <c r="D173" s="16">
        <f>SemiCountModelRU!D176</f>
        <v>50247</v>
      </c>
      <c r="E173" s="198">
        <v>29491500</v>
      </c>
      <c r="F173" s="7">
        <v>0.625</v>
      </c>
      <c r="G173" s="19">
        <f>SemiCountModelRU!V176/10</f>
        <v>4.875</v>
      </c>
      <c r="H173" s="238">
        <f t="shared" si="5"/>
        <v>100.64644799850423</v>
      </c>
      <c r="I173" s="238">
        <f>SemiCountModelRU!AA176</f>
        <v>100.69679639670258</v>
      </c>
      <c r="J173" s="21">
        <f>SemiCountModelRU!AB176</f>
        <v>4.8412662313452079</v>
      </c>
    </row>
    <row r="174" spans="1:10" x14ac:dyDescent="0.35">
      <c r="A174" s="1" t="str">
        <f>SemiCountModelRU!A177</f>
        <v>BSBGRS880378</v>
      </c>
      <c r="B174" s="15" t="str">
        <f>SemiCountModelRU!B177</f>
        <v>FL</v>
      </c>
      <c r="C174" s="16">
        <f>SemiCountModelRU!C177</f>
        <v>40385</v>
      </c>
      <c r="D174" s="16">
        <f>SemiCountModelRU!D177</f>
        <v>50247</v>
      </c>
      <c r="E174" s="198">
        <v>19958700</v>
      </c>
      <c r="F174" s="7">
        <v>0.17708299999999999</v>
      </c>
      <c r="G174" s="19">
        <f>SemiCountModelRU!V177/10</f>
        <v>4.4270829999999997</v>
      </c>
      <c r="H174" s="238">
        <f t="shared" si="5"/>
        <v>100.45196489492193</v>
      </c>
      <c r="I174" s="238">
        <f>SemiCountModelRU!AA177</f>
        <v>100.50221600292339</v>
      </c>
      <c r="J174" s="21">
        <f>SemiCountModelRU!AB177</f>
        <v>4.404960583029558</v>
      </c>
    </row>
    <row r="175" spans="1:10" x14ac:dyDescent="0.35">
      <c r="A175" s="9" t="str">
        <f>SemiCountModelRU!A178</f>
        <v>BSBGR1180375</v>
      </c>
      <c r="B175" s="22" t="str">
        <f>SemiCountModelRU!B178</f>
        <v>FX</v>
      </c>
      <c r="C175" s="23">
        <f>SemiCountModelRU!C178</f>
        <v>43021</v>
      </c>
      <c r="D175" s="16">
        <f>SemiCountModelRU!D178</f>
        <v>50326</v>
      </c>
      <c r="E175" s="198">
        <v>32000000</v>
      </c>
      <c r="F175" s="61"/>
      <c r="G175" s="62">
        <f>SemiCountModelRU!V178/10</f>
        <v>5.2200000000000006</v>
      </c>
      <c r="H175" s="239">
        <f>0.9995*I175</f>
        <v>97.354059545972902</v>
      </c>
      <c r="I175" s="239">
        <f>SemiCountModelRU!AA178</f>
        <v>97.402760926436116</v>
      </c>
      <c r="J175" s="21">
        <f>SemiCountModelRU!AB178</f>
        <v>5.5249999999999995</v>
      </c>
    </row>
    <row r="176" spans="1:10" x14ac:dyDescent="0.35">
      <c r="A176" s="9" t="str">
        <f>SemiCountModelRU!A179</f>
        <v>BSBGR1200371</v>
      </c>
      <c r="B176" s="22" t="str">
        <f>SemiCountModelRU!B179</f>
        <v>FX</v>
      </c>
      <c r="C176" s="23">
        <f>SemiCountModelRU!C179</f>
        <v>43084</v>
      </c>
      <c r="D176" s="16">
        <f>SemiCountModelRU!D179</f>
        <v>50389</v>
      </c>
      <c r="E176" s="198">
        <v>25000000</v>
      </c>
      <c r="F176" s="61"/>
      <c r="G176" s="62">
        <f>SemiCountModelRU!V179/10</f>
        <v>5.2200000000000006</v>
      </c>
      <c r="H176" s="239">
        <f t="shared" si="5"/>
        <v>97.326704466424701</v>
      </c>
      <c r="I176" s="239">
        <f>SemiCountModelRU!AA179</f>
        <v>97.375392162505946</v>
      </c>
      <c r="J176" s="21">
        <f>SemiCountModelRU!AB179</f>
        <v>5.5249999999999995</v>
      </c>
    </row>
    <row r="177" spans="1:10" x14ac:dyDescent="0.35">
      <c r="A177" s="9" t="str">
        <f>SemiCountModelRU!A180</f>
        <v>BSBGR1211386</v>
      </c>
      <c r="B177" s="22" t="str">
        <f>SemiCountModelRU!B180</f>
        <v>FX</v>
      </c>
      <c r="C177" s="23">
        <f>SemiCountModelRU!C180</f>
        <v>43154</v>
      </c>
      <c r="D177" s="16">
        <f>SemiCountModelRU!D180</f>
        <v>50459</v>
      </c>
      <c r="E177" s="198">
        <v>25000000</v>
      </c>
      <c r="F177" s="61"/>
      <c r="G177" s="62">
        <f>SemiCountModelRU!V180/10</f>
        <v>5.24</v>
      </c>
      <c r="H177" s="239">
        <f t="shared" ref="H177:H184" si="9">0.9995*I177</f>
        <v>97.470602991205098</v>
      </c>
      <c r="I177" s="239">
        <f>SemiCountModelRU!AA180</f>
        <v>97.519362672541362</v>
      </c>
      <c r="J177" s="21">
        <f>SemiCountModelRU!AB180</f>
        <v>5.5249999999999995</v>
      </c>
    </row>
    <row r="178" spans="1:10" x14ac:dyDescent="0.35">
      <c r="A178" s="9" t="str">
        <f>SemiCountModelRU!A181</f>
        <v>BSBGR1242381</v>
      </c>
      <c r="B178" s="22" t="str">
        <f>SemiCountModelRU!B181</f>
        <v>FX</v>
      </c>
      <c r="C178" s="23">
        <f>SemiCountModelRU!C181</f>
        <v>43294</v>
      </c>
      <c r="D178" s="16">
        <f>SemiCountModelRU!D181</f>
        <v>50599</v>
      </c>
      <c r="E178" s="198">
        <v>63000000</v>
      </c>
      <c r="F178" s="61"/>
      <c r="G178" s="62">
        <f>SemiCountModelRU!V181/10</f>
        <v>5.0600000000000005</v>
      </c>
      <c r="H178" s="239">
        <f t="shared" si="9"/>
        <v>95.814331478227345</v>
      </c>
      <c r="I178" s="239">
        <f>SemiCountModelRU!AA181</f>
        <v>95.86226260953211</v>
      </c>
      <c r="J178" s="21">
        <f>SemiCountModelRU!AB181</f>
        <v>5.5249999999999995</v>
      </c>
    </row>
    <row r="179" spans="1:10" x14ac:dyDescent="0.35">
      <c r="A179" s="9" t="str">
        <f>SemiCountModelRU!A182</f>
        <v>BSBGR1252380</v>
      </c>
      <c r="B179" s="131" t="s">
        <v>149</v>
      </c>
      <c r="C179" s="23">
        <f>SemiCountModelRU!C182</f>
        <v>43388</v>
      </c>
      <c r="D179" s="16">
        <f>SemiCountModelRU!D182</f>
        <v>50693</v>
      </c>
      <c r="E179" s="198">
        <v>89206000</v>
      </c>
      <c r="F179" s="61"/>
      <c r="G179" s="62">
        <f>SemiCountModelRU!V182/10</f>
        <v>5</v>
      </c>
      <c r="H179" s="239">
        <f t="shared" si="9"/>
        <v>94.677063931021635</v>
      </c>
      <c r="I179" s="239">
        <f>SemiCountModelRU!AA182</f>
        <v>94.724426144093684</v>
      </c>
      <c r="J179" s="21">
        <f>SemiCountModelRU!AB182</f>
        <v>5.5864999999999991</v>
      </c>
    </row>
    <row r="180" spans="1:10" x14ac:dyDescent="0.35">
      <c r="A180" s="9" t="str">
        <f>SemiCountModelRU!A183</f>
        <v>BSBGR1271398</v>
      </c>
      <c r="B180" s="131" t="s">
        <v>149</v>
      </c>
      <c r="C180" s="23">
        <f>SemiCountModelRU!C183</f>
        <v>43480</v>
      </c>
      <c r="D180" s="16">
        <f>SemiCountModelRU!D183</f>
        <v>50785</v>
      </c>
      <c r="E180" s="198">
        <v>35000000</v>
      </c>
      <c r="F180" s="61"/>
      <c r="G180" s="62">
        <f>SemiCountModelRU!V183/10</f>
        <v>5</v>
      </c>
      <c r="H180" s="239">
        <f t="shared" si="9"/>
        <v>94.605065156617371</v>
      </c>
      <c r="I180" s="239">
        <f>SemiCountModelRU!AA183</f>
        <v>94.652391352293506</v>
      </c>
      <c r="J180" s="21">
        <f>SemiCountModelRU!AB183</f>
        <v>5.5864999999999991</v>
      </c>
    </row>
    <row r="181" spans="1:10" x14ac:dyDescent="0.35">
      <c r="A181" s="9" t="str">
        <f>SemiCountModelRU!A184</f>
        <v>BSBGR1292394</v>
      </c>
      <c r="B181" s="131" t="s">
        <v>149</v>
      </c>
      <c r="C181" s="23">
        <f>SemiCountModelRU!C184</f>
        <v>43570</v>
      </c>
      <c r="D181" s="16">
        <f>SemiCountModelRU!D184</f>
        <v>50875</v>
      </c>
      <c r="E181" s="198">
        <v>27700000</v>
      </c>
      <c r="F181" s="61"/>
      <c r="G181" s="62">
        <f>SemiCountModelRU!V184/10</f>
        <v>5.04</v>
      </c>
      <c r="H181" s="239">
        <f t="shared" si="9"/>
        <v>94.904861580474105</v>
      </c>
      <c r="I181" s="239">
        <f>SemiCountModelRU!AA184</f>
        <v>94.952337749348771</v>
      </c>
      <c r="J181" s="21">
        <f>SemiCountModelRU!AB184</f>
        <v>5.5864999999999991</v>
      </c>
    </row>
    <row r="182" spans="1:10" x14ac:dyDescent="0.35">
      <c r="A182" s="9" t="str">
        <f>SemiCountModelRU!A185</f>
        <v>BSBGR1312390</v>
      </c>
      <c r="B182" s="131" t="s">
        <v>149</v>
      </c>
      <c r="C182" s="23">
        <v>43725</v>
      </c>
      <c r="D182" s="16">
        <f>SemiCountModelRU!D185</f>
        <v>50966</v>
      </c>
      <c r="E182" s="198">
        <v>39000000</v>
      </c>
      <c r="F182" s="61"/>
      <c r="G182" s="62">
        <f>SemiCountModelRU!V185/10</f>
        <v>5.14</v>
      </c>
      <c r="H182" s="239">
        <f t="shared" si="9"/>
        <v>95.775282929849496</v>
      </c>
      <c r="I182" s="239">
        <f>SemiCountModelRU!AA185</f>
        <v>95.823194527113046</v>
      </c>
      <c r="J182" s="21">
        <f>SemiCountModelRU!AB185</f>
        <v>5.5864999999999991</v>
      </c>
    </row>
    <row r="183" spans="1:10" x14ac:dyDescent="0.35">
      <c r="A183" s="9" t="str">
        <f>SemiCountModelRU!A186</f>
        <v>BSBGR1321391</v>
      </c>
      <c r="B183" s="131" t="s">
        <v>149</v>
      </c>
      <c r="C183" s="23">
        <f>SemiCountModelRU!C186</f>
        <v>43753</v>
      </c>
      <c r="D183" s="16">
        <f>SemiCountModelRU!D186</f>
        <v>51058</v>
      </c>
      <c r="E183" s="198">
        <v>51500000</v>
      </c>
      <c r="F183" s="61"/>
      <c r="G183" s="62">
        <f>SemiCountModelRU!V186/10</f>
        <v>5.29</v>
      </c>
      <c r="H183" s="239">
        <f t="shared" si="9"/>
        <v>96.573185001791515</v>
      </c>
      <c r="I183" s="239">
        <f>SemiCountModelRU!AA186</f>
        <v>96.621495749666337</v>
      </c>
      <c r="J183" s="21">
        <f>SemiCountModelRU!AB186</f>
        <v>5.6479999999999988</v>
      </c>
    </row>
    <row r="184" spans="1:10" x14ac:dyDescent="0.35">
      <c r="A184" s="9" t="str">
        <f>SemiCountModelRU!A187</f>
        <v>BSBGR1341407</v>
      </c>
      <c r="B184" s="131" t="s">
        <v>149</v>
      </c>
      <c r="C184" s="23">
        <f>SemiCountModelRU!C187</f>
        <v>43847</v>
      </c>
      <c r="D184" s="16">
        <f>SemiCountModelRU!D187</f>
        <v>51152</v>
      </c>
      <c r="E184" s="198">
        <v>28500000</v>
      </c>
      <c r="F184" s="61"/>
      <c r="G184" s="62">
        <f>SemiCountModelRU!V187/10</f>
        <v>5.35</v>
      </c>
      <c r="H184" s="239">
        <f t="shared" si="9"/>
        <v>97.104059010578609</v>
      </c>
      <c r="I184" s="239">
        <f>SemiCountModelRU!AA187</f>
        <v>97.152635328242724</v>
      </c>
      <c r="J184" s="21">
        <f>SemiCountModelRU!AB187</f>
        <v>5.6479999999999988</v>
      </c>
    </row>
    <row r="185" spans="1:10" x14ac:dyDescent="0.35">
      <c r="A185" s="9" t="str">
        <f>SemiCountModelRU!A188</f>
        <v>BSBGR1361405</v>
      </c>
      <c r="B185" s="131" t="s">
        <v>149</v>
      </c>
      <c r="C185" s="23">
        <f>SemiCountModelRU!C188</f>
        <v>43942</v>
      </c>
      <c r="D185" s="16">
        <f>SemiCountModelRU!D188</f>
        <v>51247</v>
      </c>
      <c r="E185" s="198">
        <v>14500000</v>
      </c>
      <c r="F185" s="61"/>
      <c r="G185" s="62">
        <f>SemiCountModelRU!V188/10</f>
        <v>5.3</v>
      </c>
      <c r="H185" s="239">
        <f t="shared" ref="H185:H190" si="10">0.9995*I185</f>
        <v>96.585751713784447</v>
      </c>
      <c r="I185" s="239">
        <f>SemiCountModelRU!AA188</f>
        <v>96.634068748158526</v>
      </c>
      <c r="J185" s="21">
        <f>SemiCountModelRU!AB188</f>
        <v>5.6479999999999988</v>
      </c>
    </row>
    <row r="186" spans="1:10" x14ac:dyDescent="0.35">
      <c r="A186" s="9" t="str">
        <f>SemiCountModelRU!A189</f>
        <v>BSBGR1380405</v>
      </c>
      <c r="B186" s="131" t="s">
        <v>149</v>
      </c>
      <c r="C186" s="23">
        <f>SemiCountModelRU!C189</f>
        <v>43997</v>
      </c>
      <c r="D186" s="16">
        <f>SemiCountModelRU!D189</f>
        <v>51302</v>
      </c>
      <c r="E186" s="198">
        <f>5597000+12215800+2752100</f>
        <v>20564900</v>
      </c>
      <c r="F186" s="61"/>
      <c r="G186" s="62">
        <f>SemiCountModelRU!V189/10</f>
        <v>5.6</v>
      </c>
      <c r="H186" s="239">
        <f t="shared" si="10"/>
        <v>99.482744737965035</v>
      </c>
      <c r="I186" s="239">
        <f>SemiCountModelRU!AA189</f>
        <v>99.532510993461756</v>
      </c>
      <c r="J186" s="21">
        <f>SemiCountModelRU!AB189</f>
        <v>5.6479999999999988</v>
      </c>
    </row>
    <row r="187" spans="1:10" x14ac:dyDescent="0.35">
      <c r="A187" s="9" t="str">
        <f>SemiCountModelRU!A190</f>
        <v>BSBGR1391402</v>
      </c>
      <c r="B187" s="131" t="s">
        <v>149</v>
      </c>
      <c r="C187" s="23">
        <f>SemiCountModelRU!C190</f>
        <v>44089</v>
      </c>
      <c r="D187" s="16">
        <f>SemiCountModelRU!D190</f>
        <v>51394</v>
      </c>
      <c r="E187" s="198">
        <v>2677800</v>
      </c>
      <c r="F187" s="61"/>
      <c r="G187" s="62">
        <f>SemiCountModelRU!V190/10</f>
        <v>5.6</v>
      </c>
      <c r="H187" s="239">
        <f t="shared" si="10"/>
        <v>98.876143698167311</v>
      </c>
      <c r="I187" s="239">
        <f>SemiCountModelRU!AA190</f>
        <v>98.925606501418017</v>
      </c>
      <c r="J187" s="21">
        <f>SemiCountModelRU!AB190</f>
        <v>5.7094999999999985</v>
      </c>
    </row>
    <row r="188" spans="1:10" x14ac:dyDescent="0.35">
      <c r="A188" s="9" t="str">
        <f>SemiCountModelRU!A191</f>
        <v>BSBGR1411408</v>
      </c>
      <c r="B188" s="131" t="s">
        <v>149</v>
      </c>
      <c r="C188" s="23">
        <f>SemiCountModelRU!C191</f>
        <v>44152</v>
      </c>
      <c r="D188" s="16">
        <f>SemiCountModelRU!D191</f>
        <v>51457</v>
      </c>
      <c r="E188" s="198">
        <v>8245300</v>
      </c>
      <c r="F188" s="61"/>
      <c r="G188" s="62">
        <f>SemiCountModelRU!V191/10</f>
        <v>5.9</v>
      </c>
      <c r="H188" s="239">
        <f t="shared" si="10"/>
        <v>101.83239785803195</v>
      </c>
      <c r="I188" s="239">
        <f>SemiCountModelRU!AA191</f>
        <v>101.88333952779584</v>
      </c>
      <c r="J188" s="21">
        <f>SemiCountModelRU!AB191</f>
        <v>5.7094999999999985</v>
      </c>
    </row>
    <row r="189" spans="1:10" x14ac:dyDescent="0.35">
      <c r="A189" s="9" t="str">
        <f>SemiCountModelRU!A192</f>
        <v>BSBGR1420417</v>
      </c>
      <c r="B189" s="131" t="s">
        <v>149</v>
      </c>
      <c r="C189" s="23">
        <f>SemiCountModelRU!C192</f>
        <v>44242</v>
      </c>
      <c r="D189" s="16">
        <f>SemiCountModelRU!D192</f>
        <v>51547</v>
      </c>
      <c r="E189" s="198">
        <f>1361400+5604500+1717100</f>
        <v>8683000</v>
      </c>
      <c r="F189" s="61"/>
      <c r="G189" s="62">
        <f>SemiCountModelRU!V192/10</f>
        <v>5.95</v>
      </c>
      <c r="H189" s="239">
        <f t="shared" si="10"/>
        <v>102.35174339140973</v>
      </c>
      <c r="I189" s="239">
        <f>SemiCountModelRU!AA192</f>
        <v>102.40294486384164</v>
      </c>
      <c r="J189" s="21">
        <f>SemiCountModelRU!AB192</f>
        <v>5.7094999999999985</v>
      </c>
    </row>
    <row r="190" spans="1:10" x14ac:dyDescent="0.35">
      <c r="A190" s="9" t="str">
        <f>SemiCountModelRU!A193</f>
        <v>BSBGR1450414</v>
      </c>
      <c r="B190" s="131" t="s">
        <v>149</v>
      </c>
      <c r="C190" s="23">
        <f>SemiCountModelRU!C193</f>
        <v>44333</v>
      </c>
      <c r="D190" s="16">
        <f>SemiCountModelRU!D193</f>
        <v>51638</v>
      </c>
      <c r="E190" s="198">
        <v>2147300</v>
      </c>
      <c r="F190" s="61"/>
      <c r="G190" s="62">
        <f>SemiCountModelRU!V193/10</f>
        <v>6</v>
      </c>
      <c r="H190" s="239">
        <f t="shared" si="10"/>
        <v>102.88151080216024</v>
      </c>
      <c r="I190" s="239">
        <f>SemiCountModelRU!AA193</f>
        <v>102.93297729080564</v>
      </c>
      <c r="J190" s="21">
        <f>SemiCountModelRU!AB193</f>
        <v>5.7094999999999985</v>
      </c>
    </row>
    <row r="191" spans="1:10" x14ac:dyDescent="0.35">
      <c r="A191" s="9" t="str">
        <f>SemiCountModelRU!A194</f>
        <v>BSBGR1460413</v>
      </c>
      <c r="B191" s="131" t="s">
        <v>149</v>
      </c>
      <c r="C191" s="23">
        <f>SemiCountModelRU!C194</f>
        <v>44425</v>
      </c>
      <c r="D191" s="16">
        <f>SemiCountModelRU!D194</f>
        <v>51730</v>
      </c>
      <c r="E191" s="198">
        <f>1373800+1282800+1753700</f>
        <v>4410300</v>
      </c>
      <c r="F191" s="61"/>
      <c r="G191" s="62">
        <f>SemiCountModelRU!V194/10</f>
        <v>6</v>
      </c>
      <c r="H191" s="239">
        <f t="shared" ref="H191:H196" si="11">0.9995*I191</f>
        <v>102.27522815127388</v>
      </c>
      <c r="I191" s="239">
        <f>SemiCountModelRU!AA194</f>
        <v>102.32639134694735</v>
      </c>
      <c r="J191" s="21">
        <f>SemiCountModelRU!AB194</f>
        <v>5.7709999999999981</v>
      </c>
    </row>
    <row r="192" spans="1:10" x14ac:dyDescent="0.35">
      <c r="A192" s="9" t="str">
        <f>SemiCountModelRU!A195</f>
        <v>BSBGR1480411</v>
      </c>
      <c r="B192" s="131" t="s">
        <v>149</v>
      </c>
      <c r="C192" s="23">
        <f>SemiCountModelRU!C195</f>
        <v>44516</v>
      </c>
      <c r="D192" s="16">
        <f>SemiCountModelRU!D195</f>
        <v>51821</v>
      </c>
      <c r="E192" s="198">
        <v>4566000</v>
      </c>
      <c r="F192" s="61"/>
      <c r="G192" s="62">
        <f>SemiCountModelRU!V195/10</f>
        <v>6</v>
      </c>
      <c r="H192" s="239">
        <f t="shared" si="11"/>
        <v>102.29833893472154</v>
      </c>
      <c r="I192" s="239">
        <f>SemiCountModelRU!AA195</f>
        <v>102.34951369156732</v>
      </c>
      <c r="J192" s="21">
        <f>SemiCountModelRU!AB195</f>
        <v>5.7709999999999981</v>
      </c>
    </row>
    <row r="193" spans="1:10" x14ac:dyDescent="0.35">
      <c r="A193" s="9" t="str">
        <f>SemiCountModelRU!A196</f>
        <v>BSBGR1500424</v>
      </c>
      <c r="B193" s="131" t="s">
        <v>149</v>
      </c>
      <c r="C193" s="23">
        <f>SemiCountModelRU!C196</f>
        <v>44635</v>
      </c>
      <c r="D193" s="16">
        <f>SemiCountModelRU!D196</f>
        <v>51940</v>
      </c>
      <c r="E193" s="198">
        <v>1685900</v>
      </c>
      <c r="F193" s="61"/>
      <c r="G193" s="62">
        <f>SemiCountModelRU!V196/10</f>
        <v>6</v>
      </c>
      <c r="H193" s="239">
        <f t="shared" si="11"/>
        <v>102.32807030613549</v>
      </c>
      <c r="I193" s="239">
        <f>SemiCountModelRU!AA196</f>
        <v>102.37925993610354</v>
      </c>
      <c r="J193" s="21">
        <f>SemiCountModelRU!AB196</f>
        <v>5.7709999999999981</v>
      </c>
    </row>
    <row r="194" spans="1:10" x14ac:dyDescent="0.35">
      <c r="A194" s="9" t="str">
        <f>SemiCountModelRU!A197</f>
        <v>BSBGR1530421</v>
      </c>
      <c r="B194" s="131" t="s">
        <v>149</v>
      </c>
      <c r="C194" s="23">
        <f>SemiCountModelRU!C197</f>
        <v>44727</v>
      </c>
      <c r="D194" s="16">
        <f>SemiCountModelRU!D197</f>
        <v>52032</v>
      </c>
      <c r="E194" s="198">
        <v>5950100</v>
      </c>
      <c r="F194" s="61"/>
      <c r="G194" s="62">
        <f>SemiCountModelRU!V197/10</f>
        <v>6</v>
      </c>
      <c r="H194" s="239">
        <f t="shared" si="11"/>
        <v>102.35068087955396</v>
      </c>
      <c r="I194" s="239">
        <f>SemiCountModelRU!AA197</f>
        <v>102.40188182046418</v>
      </c>
      <c r="J194" s="21">
        <f>SemiCountModelRU!AB197</f>
        <v>5.7709999999999981</v>
      </c>
    </row>
    <row r="195" spans="1:10" x14ac:dyDescent="0.35">
      <c r="A195" s="9" t="str">
        <f>SemiCountModelRU!A198</f>
        <v>BSBGR1550429</v>
      </c>
      <c r="B195" s="131" t="s">
        <v>149</v>
      </c>
      <c r="C195" s="23">
        <f>SemiCountModelRU!C198</f>
        <v>44818</v>
      </c>
      <c r="D195" s="16">
        <f>SemiCountModelRU!D198</f>
        <v>52123</v>
      </c>
      <c r="E195" s="198">
        <f>1472500+6373900+358500</f>
        <v>8204900</v>
      </c>
      <c r="F195" s="61"/>
      <c r="G195" s="62">
        <f>SemiCountModelRU!V198/10</f>
        <v>6</v>
      </c>
      <c r="H195" s="239">
        <f t="shared" si="11"/>
        <v>101.71441791999077</v>
      </c>
      <c r="I195" s="239">
        <f>SemiCountModelRU!AA198</f>
        <v>101.7653005702759</v>
      </c>
      <c r="J195" s="21">
        <f>SemiCountModelRU!AB198</f>
        <v>5.8324999999999978</v>
      </c>
    </row>
    <row r="196" spans="1:10" x14ac:dyDescent="0.35">
      <c r="A196" s="9" t="str">
        <f>SemiCountModelRU!A199</f>
        <v>BSBGR1570427</v>
      </c>
      <c r="B196" s="131" t="s">
        <v>149</v>
      </c>
      <c r="C196" s="23">
        <f>SemiCountModelRU!C199</f>
        <v>44909</v>
      </c>
      <c r="D196" s="16">
        <f>SemiCountModelRU!D199</f>
        <v>52214</v>
      </c>
      <c r="E196" s="198">
        <v>1104000</v>
      </c>
      <c r="F196" s="61"/>
      <c r="G196" s="62">
        <f>SemiCountModelRU!V199/10</f>
        <v>6.01</v>
      </c>
      <c r="H196" s="239">
        <f t="shared" si="11"/>
        <v>101.83643531858006</v>
      </c>
      <c r="I196" s="239">
        <f>SemiCountModelRU!AA199</f>
        <v>101.8873790080841</v>
      </c>
      <c r="J196" s="21">
        <f>SemiCountModelRU!AB199</f>
        <v>5.8324999999999978</v>
      </c>
    </row>
    <row r="197" spans="1:10" x14ac:dyDescent="0.35">
      <c r="A197" s="9" t="str">
        <f>SemiCountModelRU!A200</f>
        <v>BSBGR1600430</v>
      </c>
      <c r="B197" s="131" t="s">
        <v>149</v>
      </c>
      <c r="C197" s="23">
        <f>SemiCountModelRU!C200</f>
        <v>45037</v>
      </c>
      <c r="D197" s="16">
        <f>SemiCountModelRU!D200</f>
        <v>52342</v>
      </c>
      <c r="E197" s="198">
        <v>801000</v>
      </c>
      <c r="F197" s="61"/>
      <c r="G197" s="62">
        <f>SemiCountModelRU!V200/10</f>
        <v>6.0200000000000005</v>
      </c>
      <c r="H197" s="239">
        <f t="shared" ref="H197:H211" si="12">0.9995*I197</f>
        <v>101.96707212405306</v>
      </c>
      <c r="I197" s="239">
        <f>SemiCountModelRU!AA200</f>
        <v>102.01808116463538</v>
      </c>
      <c r="J197" s="21">
        <f>SemiCountModelRU!AB200</f>
        <v>5.8324999999999978</v>
      </c>
    </row>
    <row r="198" spans="1:10" x14ac:dyDescent="0.35">
      <c r="A198" s="9" t="str">
        <f>SemiCountModelRU!A201</f>
        <v>BSBGR1630437</v>
      </c>
      <c r="B198" s="131" t="s">
        <v>149</v>
      </c>
      <c r="C198" s="23">
        <f>SemiCountModelRU!C201</f>
        <v>45128</v>
      </c>
      <c r="D198" s="16">
        <f>SemiCountModelRU!D201</f>
        <v>52433</v>
      </c>
      <c r="E198" s="198">
        <v>1056200</v>
      </c>
      <c r="F198" s="61"/>
      <c r="G198" s="62">
        <f>SemiCountModelRU!V201/10</f>
        <v>6.09</v>
      </c>
      <c r="H198" s="239">
        <f t="shared" si="12"/>
        <v>102.74348829438786</v>
      </c>
      <c r="I198" s="239">
        <f>SemiCountModelRU!AA201</f>
        <v>102.79488573725648</v>
      </c>
      <c r="J198" s="21">
        <f>SemiCountModelRU!AB201</f>
        <v>5.8324999999999978</v>
      </c>
    </row>
    <row r="199" spans="1:10" x14ac:dyDescent="0.35">
      <c r="A199" s="9" t="str">
        <f>SemiCountModelRU!A202</f>
        <v>BSBGR1640436</v>
      </c>
      <c r="B199" s="131" t="s">
        <v>149</v>
      </c>
      <c r="C199" s="23">
        <f>SemiCountModelRU!C202</f>
        <v>45215</v>
      </c>
      <c r="D199" s="16">
        <f>SemiCountModelRU!D202</f>
        <v>52520</v>
      </c>
      <c r="E199" s="198">
        <v>1094100</v>
      </c>
      <c r="F199" s="61"/>
      <c r="G199" s="62">
        <f>SemiCountModelRU!V202/10</f>
        <v>6.09</v>
      </c>
      <c r="H199" s="239">
        <f t="shared" si="12"/>
        <v>102.08335709532857</v>
      </c>
      <c r="I199" s="239">
        <f>SemiCountModelRU!AA202</f>
        <v>102.13442430748231</v>
      </c>
      <c r="J199" s="21">
        <f>SemiCountModelRU!AB202</f>
        <v>5.8939999999999975</v>
      </c>
    </row>
    <row r="200" spans="1:10" x14ac:dyDescent="0.35">
      <c r="A200" s="9" t="str">
        <f>SemiCountModelRU!A203</f>
        <v>BSBGR1680440</v>
      </c>
      <c r="B200" s="131" t="s">
        <v>149</v>
      </c>
      <c r="C200" s="23">
        <f>SemiCountModelRU!C203</f>
        <v>45309</v>
      </c>
      <c r="D200" s="16">
        <f>SemiCountModelRU!D203</f>
        <v>52614</v>
      </c>
      <c r="E200" s="198">
        <v>1902000</v>
      </c>
      <c r="F200" s="61"/>
      <c r="G200" s="62">
        <f>SemiCountModelRU!V203/10</f>
        <v>6.09</v>
      </c>
      <c r="H200" s="239">
        <f t="shared" si="12"/>
        <v>102.10103252632403</v>
      </c>
      <c r="I200" s="239">
        <f>SemiCountModelRU!AA203</f>
        <v>102.15210858061434</v>
      </c>
      <c r="J200" s="21">
        <f>SemiCountModelRU!AB203</f>
        <v>5.8939999999999975</v>
      </c>
    </row>
    <row r="201" spans="1:10" x14ac:dyDescent="0.35">
      <c r="A201" s="9" t="str">
        <f>SemiCountModelRU!A204</f>
        <v>BSBGR1700446</v>
      </c>
      <c r="B201" s="131" t="s">
        <v>149</v>
      </c>
      <c r="C201" s="23">
        <f>SemiCountModelRU!C204</f>
        <v>45337</v>
      </c>
      <c r="D201" s="16">
        <f>SemiCountModelRU!D204</f>
        <v>52642</v>
      </c>
      <c r="E201" s="198">
        <v>1229500</v>
      </c>
      <c r="F201" s="61"/>
      <c r="G201" s="62">
        <f>SemiCountModelRU!V204/10</f>
        <v>6.09</v>
      </c>
      <c r="H201" s="239">
        <f>0.9995*I201</f>
        <v>102.10624663904063</v>
      </c>
      <c r="I201" s="239">
        <f>SemiCountModelRU!AA204</f>
        <v>102.15732530169147</v>
      </c>
      <c r="J201" s="21">
        <f>SemiCountModelRU!AB204</f>
        <v>5.8939999999999975</v>
      </c>
    </row>
    <row r="202" spans="1:10" x14ac:dyDescent="0.35">
      <c r="A202" s="9" t="str">
        <f>SemiCountModelRU!A205</f>
        <v>BSBGR1720444</v>
      </c>
      <c r="B202" s="131" t="s">
        <v>149</v>
      </c>
      <c r="C202" s="23">
        <f>SemiCountModelRU!C205</f>
        <v>45398</v>
      </c>
      <c r="D202" s="16">
        <f>SemiCountModelRU!D205</f>
        <v>52703</v>
      </c>
      <c r="E202" s="198">
        <v>3097800</v>
      </c>
      <c r="F202" s="61"/>
      <c r="G202" s="62">
        <f>SemiCountModelRU!V205/10</f>
        <v>6.09</v>
      </c>
      <c r="H202" s="239">
        <f>0.9995*I202</f>
        <v>102.11752582863602</v>
      </c>
      <c r="I202" s="239">
        <f>SemiCountModelRU!AA205</f>
        <v>102.16861013370287</v>
      </c>
      <c r="J202" s="21">
        <f>SemiCountModelRU!AB205</f>
        <v>5.8939999999999975</v>
      </c>
    </row>
    <row r="203" spans="1:10" x14ac:dyDescent="0.35">
      <c r="A203" s="9" t="str">
        <f>SemiCountModelRU!A206</f>
        <v>BSBGR1740442</v>
      </c>
      <c r="B203" s="131" t="s">
        <v>149</v>
      </c>
      <c r="C203" s="23">
        <f>SemiCountModelRU!C206</f>
        <v>45443</v>
      </c>
      <c r="D203" s="16">
        <f>SemiCountModelRU!D206</f>
        <v>52748</v>
      </c>
      <c r="E203" s="198">
        <v>2300900</v>
      </c>
      <c r="F203" s="61"/>
      <c r="G203" s="62">
        <f>SemiCountModelRU!V206/10</f>
        <v>6.09</v>
      </c>
      <c r="H203" s="239">
        <f>0.9995*I203</f>
        <v>102.1257766397143</v>
      </c>
      <c r="I203" s="239">
        <f>SemiCountModelRU!AA206</f>
        <v>102.17686507225042</v>
      </c>
      <c r="J203" s="21">
        <f>SemiCountModelRU!AB206</f>
        <v>5.8939999999999975</v>
      </c>
    </row>
    <row r="204" spans="1:10" x14ac:dyDescent="0.35">
      <c r="A204" s="9" t="str">
        <f>SemiCountModelRU!A207</f>
        <v>BSBGR1760440</v>
      </c>
      <c r="B204" s="131" t="s">
        <v>149</v>
      </c>
      <c r="C204" s="23">
        <f>SemiCountModelRU!C207</f>
        <v>45499</v>
      </c>
      <c r="D204" s="16">
        <f>SemiCountModelRU!D207</f>
        <v>52804</v>
      </c>
      <c r="E204" s="198">
        <v>31438100</v>
      </c>
      <c r="F204" s="61"/>
      <c r="G204" s="62">
        <f>SemiCountModelRU!V207/10</f>
        <v>6.12</v>
      </c>
      <c r="H204" s="239">
        <f>0.9995*I204</f>
        <v>102.47054818008345</v>
      </c>
      <c r="I204" s="239">
        <f>SemiCountModelRU!AA207</f>
        <v>102.52180908462576</v>
      </c>
      <c r="J204" s="21">
        <f>SemiCountModelRU!AB207</f>
        <v>5.8939999999999975</v>
      </c>
    </row>
    <row r="205" spans="1:10" x14ac:dyDescent="0.35">
      <c r="A205" s="9" t="str">
        <f>SemiCountModelRU!A208</f>
        <v>BSBGR1790447</v>
      </c>
      <c r="B205" s="15" t="s">
        <v>149</v>
      </c>
      <c r="C205" s="23">
        <f>SemiCountModelRU!C208</f>
        <v>45587</v>
      </c>
      <c r="D205" s="16">
        <f>SemiCountModelRU!D208</f>
        <v>52892</v>
      </c>
      <c r="E205" s="198">
        <v>11721300</v>
      </c>
      <c r="F205" s="61"/>
      <c r="G205" s="62">
        <f>SemiCountModelRU!V208/10</f>
        <v>6.15</v>
      </c>
      <c r="H205" s="239">
        <f>0.9995*I205</f>
        <v>102.1246087729286</v>
      </c>
      <c r="I205" s="239">
        <f>SemiCountModelRU!AA208</f>
        <v>102.17569662123921</v>
      </c>
      <c r="J205" s="21">
        <f>SemiCountModelRU!AB208</f>
        <v>5.9554999999999971</v>
      </c>
    </row>
    <row r="206" spans="1:10" x14ac:dyDescent="0.35">
      <c r="A206" s="9" t="str">
        <f>SemiCountModelRU!A209</f>
        <v>BSBGR1251481</v>
      </c>
      <c r="B206" s="131" t="s">
        <v>149</v>
      </c>
      <c r="C206" s="23">
        <f>SemiCountModelRU!C209</f>
        <v>43388</v>
      </c>
      <c r="D206" s="16">
        <f>SemiCountModelRU!D209</f>
        <v>54346</v>
      </c>
      <c r="E206" s="198">
        <v>12585600</v>
      </c>
      <c r="F206" s="61"/>
      <c r="G206" s="62">
        <f>SemiCountModelRU!V209/10</f>
        <v>5.5</v>
      </c>
      <c r="H206" s="239">
        <f t="shared" si="12"/>
        <v>91.982647539133083</v>
      </c>
      <c r="I206" s="239">
        <f>SemiCountModelRU!AA209</f>
        <v>92.028661870068106</v>
      </c>
      <c r="J206" s="21">
        <f>SemiCountModelRU!AB209</f>
        <v>6.1567999999999996</v>
      </c>
    </row>
    <row r="207" spans="1:10" x14ac:dyDescent="0.35">
      <c r="A207" s="9" t="str">
        <f>SemiCountModelRU!A210</f>
        <v>BSBGR1271497</v>
      </c>
      <c r="B207" s="131" t="s">
        <v>149</v>
      </c>
      <c r="C207" s="23">
        <f>SemiCountModelRU!C210</f>
        <v>43480</v>
      </c>
      <c r="D207" s="16">
        <f>SemiCountModelRU!D210</f>
        <v>54438</v>
      </c>
      <c r="E207" s="198">
        <v>26764500</v>
      </c>
      <c r="G207" s="62">
        <f>SemiCountModelRU!V210/10</f>
        <v>5.5</v>
      </c>
      <c r="H207" s="239">
        <f t="shared" si="12"/>
        <v>91.941766242126889</v>
      </c>
      <c r="I207" s="239">
        <f>SemiCountModelRU!AA210</f>
        <v>91.987760122187979</v>
      </c>
      <c r="J207" s="21">
        <f>SemiCountModelRU!AB210</f>
        <v>6.1567999999999996</v>
      </c>
    </row>
    <row r="208" spans="1:10" x14ac:dyDescent="0.35">
      <c r="A208" s="9" t="str">
        <f>SemiCountModelRU!A211</f>
        <v>BSBGR1292493</v>
      </c>
      <c r="B208" s="131" t="s">
        <v>149</v>
      </c>
      <c r="C208" s="23">
        <f>SemiCountModelRU!C211</f>
        <v>43570</v>
      </c>
      <c r="D208" s="16">
        <f>SemiCountModelRU!D211</f>
        <v>54528</v>
      </c>
      <c r="E208" s="198">
        <v>56000000</v>
      </c>
      <c r="G208" s="62">
        <f>SemiCountModelRU!V211/10</f>
        <v>5.55</v>
      </c>
      <c r="H208" s="239">
        <f t="shared" si="12"/>
        <v>92.51501278364924</v>
      </c>
      <c r="I208" s="239">
        <f>SemiCountModelRU!AA211</f>
        <v>92.561293430364415</v>
      </c>
      <c r="J208" s="21">
        <f>SemiCountModelRU!AB211</f>
        <v>6.1567999999999996</v>
      </c>
    </row>
    <row r="209" spans="1:10" x14ac:dyDescent="0.35">
      <c r="A209" s="9" t="str">
        <f>SemiCountModelRU!A212</f>
        <v>BSBGR1312499</v>
      </c>
      <c r="B209" s="131" t="s">
        <v>149</v>
      </c>
      <c r="C209" s="23">
        <f>SemiCountModelRU!C212</f>
        <v>43661</v>
      </c>
      <c r="D209" s="16">
        <f>SemiCountModelRU!D212</f>
        <v>54619</v>
      </c>
      <c r="E209" s="198">
        <v>58000000</v>
      </c>
      <c r="G209" s="62">
        <f>SemiCountModelRU!V212/10</f>
        <v>5.6</v>
      </c>
      <c r="H209" s="239">
        <f t="shared" si="12"/>
        <v>93.094389782921354</v>
      </c>
      <c r="I209" s="239">
        <f>SemiCountModelRU!AA212</f>
        <v>93.140960263052875</v>
      </c>
      <c r="J209" s="21">
        <f>SemiCountModelRU!AB212</f>
        <v>6.1567999999999996</v>
      </c>
    </row>
    <row r="210" spans="1:10" x14ac:dyDescent="0.35">
      <c r="A210" s="9" t="str">
        <f>SemiCountModelRU!A213</f>
        <v>BSBGR1322498</v>
      </c>
      <c r="B210" s="131" t="s">
        <v>149</v>
      </c>
      <c r="C210" s="23">
        <f>SemiCountModelRU!C213</f>
        <v>43753</v>
      </c>
      <c r="D210" s="16">
        <f>SemiCountModelRU!D213</f>
        <v>54711</v>
      </c>
      <c r="E210" s="198">
        <v>55400000</v>
      </c>
      <c r="G210" s="62">
        <f>SemiCountModelRU!V213/10</f>
        <v>5.65</v>
      </c>
      <c r="H210" s="239">
        <f t="shared" si="12"/>
        <v>93.132182391803099</v>
      </c>
      <c r="I210" s="239">
        <f>SemiCountModelRU!AA213</f>
        <v>93.178771777691935</v>
      </c>
      <c r="J210" s="21">
        <f>SemiCountModelRU!AB213</f>
        <v>6.2033999999999994</v>
      </c>
    </row>
    <row r="211" spans="1:10" x14ac:dyDescent="0.35">
      <c r="A211" s="9" t="str">
        <f>SemiCountModelRU!A214</f>
        <v>BSBGR1341506</v>
      </c>
      <c r="B211" s="131" t="s">
        <v>149</v>
      </c>
      <c r="C211" s="23">
        <f>SemiCountModelRU!C214</f>
        <v>43847</v>
      </c>
      <c r="D211" s="16">
        <f>SemiCountModelRU!D214</f>
        <v>18280</v>
      </c>
      <c r="E211" s="198">
        <v>27000000</v>
      </c>
      <c r="G211" s="62">
        <f>SemiCountModelRU!V214/10</f>
        <v>5.6899999999999995</v>
      </c>
      <c r="H211" s="239">
        <f t="shared" si="12"/>
        <v>93.594585467861251</v>
      </c>
      <c r="I211" s="239">
        <f>SemiCountModelRU!AA214</f>
        <v>93.641406170946723</v>
      </c>
      <c r="J211" s="21">
        <f>SemiCountModelRU!AB214</f>
        <v>6.2033999999999994</v>
      </c>
    </row>
    <row r="212" spans="1:10" x14ac:dyDescent="0.35">
      <c r="A212" s="9" t="str">
        <f>SemiCountModelRU!A215</f>
        <v>BSBGR1361504</v>
      </c>
      <c r="B212" s="131" t="s">
        <v>149</v>
      </c>
      <c r="C212" s="23">
        <f>SemiCountModelRU!C215</f>
        <v>43942</v>
      </c>
      <c r="D212" s="16">
        <f>SemiCountModelRU!D215</f>
        <v>54899</v>
      </c>
      <c r="E212" s="198">
        <v>20560900</v>
      </c>
      <c r="G212" s="62">
        <f>SemiCountModelRU!V215/10</f>
        <v>5.6899999999999995</v>
      </c>
      <c r="H212" s="239">
        <f t="shared" ref="H212:H217" si="13">0.9995*I212</f>
        <v>93.564668048593632</v>
      </c>
      <c r="I212" s="239">
        <f>SemiCountModelRU!AA215</f>
        <v>93.611473785486368</v>
      </c>
      <c r="J212" s="21">
        <f>SemiCountModelRU!AB215</f>
        <v>6.2033999999999994</v>
      </c>
    </row>
    <row r="213" spans="1:10" x14ac:dyDescent="0.35">
      <c r="A213" s="9" t="str">
        <f>SemiCountModelRU!A216</f>
        <v>BSBGR1381502</v>
      </c>
      <c r="B213" s="131" t="s">
        <v>149</v>
      </c>
      <c r="C213" s="23">
        <f>SemiCountModelRU!C216</f>
        <v>43997</v>
      </c>
      <c r="D213" s="16">
        <f>SemiCountModelRU!D216</f>
        <v>18429</v>
      </c>
      <c r="E213" s="198">
        <f>26213300+27450300+8027500</f>
        <v>61691100</v>
      </c>
      <c r="G213" s="62">
        <f>SemiCountModelRU!V216/10</f>
        <v>6.05</v>
      </c>
      <c r="H213" s="239">
        <f t="shared" si="13"/>
        <v>98.036946093678424</v>
      </c>
      <c r="I213" s="239">
        <f>SemiCountModelRU!AA216</f>
        <v>98.085989088222533</v>
      </c>
      <c r="J213" s="21">
        <f>SemiCountModelRU!AB216</f>
        <v>6.2033999999999994</v>
      </c>
    </row>
    <row r="214" spans="1:10" x14ac:dyDescent="0.35">
      <c r="A214" s="9" t="str">
        <f>SemiCountModelRU!A217</f>
        <v>BSBGR1391501</v>
      </c>
      <c r="B214" s="131" t="s">
        <v>149</v>
      </c>
      <c r="C214" s="23">
        <f>SemiCountModelRU!C217</f>
        <v>44089</v>
      </c>
      <c r="D214" s="16">
        <f>SemiCountModelRU!D217</f>
        <v>55046</v>
      </c>
      <c r="E214" s="198">
        <v>29489000</v>
      </c>
      <c r="G214" s="62">
        <f>SemiCountModelRU!V217/10</f>
        <v>6.1</v>
      </c>
      <c r="H214" s="239">
        <f t="shared" si="13"/>
        <v>98.079110571244669</v>
      </c>
      <c r="I214" s="239">
        <f>SemiCountModelRU!AA217</f>
        <v>98.128174658573954</v>
      </c>
      <c r="J214" s="21">
        <f>SemiCountModelRU!AB217</f>
        <v>6.2499999999999991</v>
      </c>
    </row>
    <row r="215" spans="1:10" x14ac:dyDescent="0.35">
      <c r="A215" s="9" t="str">
        <f>SemiCountModelRU!A218</f>
        <v>BSBGR1412505</v>
      </c>
      <c r="B215" s="131" t="s">
        <v>149</v>
      </c>
      <c r="C215" s="23">
        <f>SemiCountModelRU!C218</f>
        <v>44152</v>
      </c>
      <c r="D215" s="16">
        <f>SemiCountModelRU!D218</f>
        <v>55109</v>
      </c>
      <c r="E215" s="198">
        <v>39988700</v>
      </c>
      <c r="G215" s="62">
        <f>SemiCountModelRU!V218/10</f>
        <v>6.35</v>
      </c>
      <c r="H215" s="239">
        <f t="shared" si="13"/>
        <v>101.20097833568268</v>
      </c>
      <c r="I215" s="239">
        <f>SemiCountModelRU!AA218</f>
        <v>101.25160413775154</v>
      </c>
      <c r="J215" s="21">
        <f>SemiCountModelRU!AB218</f>
        <v>6.2499999999999991</v>
      </c>
    </row>
    <row r="216" spans="1:10" x14ac:dyDescent="0.35">
      <c r="A216" s="9" t="str">
        <f>SemiCountModelRU!A219</f>
        <v>BSBGR1420516</v>
      </c>
      <c r="B216" s="131" t="s">
        <v>149</v>
      </c>
      <c r="C216" s="23">
        <f>SemiCountModelRU!C219</f>
        <v>44242</v>
      </c>
      <c r="D216" s="16">
        <f>SemiCountModelRU!D219</f>
        <v>55199</v>
      </c>
      <c r="E216" s="198">
        <f>10558500+11620800+7102200</f>
        <v>29281500</v>
      </c>
      <c r="G216" s="62">
        <f>SemiCountModelRU!V219/10</f>
        <v>6.4</v>
      </c>
      <c r="H216" s="239">
        <f t="shared" si="13"/>
        <v>101.83433409390416</v>
      </c>
      <c r="I216" s="239">
        <f>SemiCountModelRU!AA219</f>
        <v>101.88527673227028</v>
      </c>
      <c r="J216" s="21">
        <f>SemiCountModelRU!AB219</f>
        <v>6.2499999999999991</v>
      </c>
    </row>
    <row r="217" spans="1:10" x14ac:dyDescent="0.35">
      <c r="A217" s="9" t="str">
        <f>SemiCountModelRU!A220</f>
        <v>BSBGR1450513</v>
      </c>
      <c r="B217" s="131" t="s">
        <v>149</v>
      </c>
      <c r="C217" s="23">
        <f>SemiCountModelRU!C220</f>
        <v>44333</v>
      </c>
      <c r="D217" s="16">
        <f>SemiCountModelRU!D220</f>
        <v>55290</v>
      </c>
      <c r="E217" s="198">
        <v>28169500</v>
      </c>
      <c r="G217" s="62">
        <f>SemiCountModelRU!V220/10</f>
        <v>6.45</v>
      </c>
      <c r="H217" s="239">
        <f t="shared" si="13"/>
        <v>102.47289018784407</v>
      </c>
      <c r="I217" s="239">
        <f>SemiCountModelRU!AA220</f>
        <v>102.52415226397605</v>
      </c>
      <c r="J217" s="21">
        <f>SemiCountModelRU!AB220</f>
        <v>6.2499999999999991</v>
      </c>
    </row>
    <row r="218" spans="1:10" x14ac:dyDescent="0.35">
      <c r="A218" s="9" t="str">
        <f>SemiCountModelRU!A221</f>
        <v>BSBGR1460512</v>
      </c>
      <c r="B218" s="131" t="s">
        <v>149</v>
      </c>
      <c r="C218" s="23">
        <f>SemiCountModelRU!C221</f>
        <v>44425</v>
      </c>
      <c r="D218" s="16">
        <f>SemiCountModelRU!D221</f>
        <v>55382</v>
      </c>
      <c r="E218" s="198">
        <f>8186100+9997700+7462800</f>
        <v>25646600</v>
      </c>
      <c r="G218" s="62">
        <f>SemiCountModelRU!V221/10</f>
        <v>6.5</v>
      </c>
      <c r="H218" s="239">
        <f t="shared" ref="H218:H223" si="14">0.9995*I218</f>
        <v>102.51498350312458</v>
      </c>
      <c r="I218" s="239">
        <f>SemiCountModelRU!AA221</f>
        <v>102.5662666364428</v>
      </c>
      <c r="J218" s="21">
        <f>SemiCountModelRU!AB221</f>
        <v>6.2965999999999989</v>
      </c>
    </row>
    <row r="219" spans="1:10" x14ac:dyDescent="0.35">
      <c r="A219" s="9" t="str">
        <f>SemiCountModelRU!A222</f>
        <v>BSBGR1480510</v>
      </c>
      <c r="B219" s="131" t="s">
        <v>149</v>
      </c>
      <c r="C219" s="23">
        <f>SemiCountModelRU!C222</f>
        <v>44516</v>
      </c>
      <c r="D219" s="16">
        <f>SemiCountModelRU!D222</f>
        <v>55473</v>
      </c>
      <c r="E219" s="198">
        <v>23852300</v>
      </c>
      <c r="G219" s="62">
        <f>SemiCountModelRU!V222/10</f>
        <v>6.5</v>
      </c>
      <c r="H219" s="239">
        <f t="shared" si="14"/>
        <v>102.52516324097766</v>
      </c>
      <c r="I219" s="239">
        <f>SemiCountModelRU!AA222</f>
        <v>102.57645146671101</v>
      </c>
      <c r="J219" s="21">
        <f>SemiCountModelRU!AB222</f>
        <v>6.2965999999999989</v>
      </c>
    </row>
    <row r="220" spans="1:10" x14ac:dyDescent="0.35">
      <c r="A220" s="9" t="str">
        <f>SemiCountModelRU!A223</f>
        <v>BSBGR1500523</v>
      </c>
      <c r="B220" s="131" t="s">
        <v>149</v>
      </c>
      <c r="C220" s="23">
        <f>SemiCountModelRU!C223</f>
        <v>44635</v>
      </c>
      <c r="D220" s="16">
        <f>SemiCountModelRU!D223</f>
        <v>55593</v>
      </c>
      <c r="E220" s="198">
        <v>19504800</v>
      </c>
      <c r="G220" s="62">
        <f>SemiCountModelRU!V223/10</f>
        <v>6.5</v>
      </c>
      <c r="H220" s="239">
        <f t="shared" si="14"/>
        <v>102.53834876689345</v>
      </c>
      <c r="I220" s="239">
        <f>SemiCountModelRU!AA223</f>
        <v>102.58964358868779</v>
      </c>
      <c r="J220" s="21">
        <f>SemiCountModelRU!AB223</f>
        <v>6.2965999999999989</v>
      </c>
    </row>
    <row r="221" spans="1:10" x14ac:dyDescent="0.35">
      <c r="A221" s="9" t="str">
        <f>SemiCountModelRU!A224</f>
        <v>BSBGR1530520</v>
      </c>
      <c r="B221" s="131" t="s">
        <v>149</v>
      </c>
      <c r="C221" s="23">
        <f>SemiCountModelRU!C224</f>
        <v>44727</v>
      </c>
      <c r="D221" s="16">
        <f>SemiCountModelRU!D224</f>
        <v>55685</v>
      </c>
      <c r="E221" s="198">
        <v>57748400</v>
      </c>
      <c r="G221" s="62">
        <f>SemiCountModelRU!V224/10</f>
        <v>6.5</v>
      </c>
      <c r="H221" s="239">
        <f t="shared" si="14"/>
        <v>102.54827722645153</v>
      </c>
      <c r="I221" s="239">
        <f>SemiCountModelRU!AA224</f>
        <v>102.59957701495901</v>
      </c>
      <c r="J221" s="21">
        <f>SemiCountModelRU!AB224</f>
        <v>6.2965999999999989</v>
      </c>
    </row>
    <row r="222" spans="1:10" x14ac:dyDescent="0.35">
      <c r="A222" s="9" t="str">
        <f>SemiCountModelRU!A225</f>
        <v>BSBGR1550528</v>
      </c>
      <c r="B222" s="131" t="s">
        <v>149</v>
      </c>
      <c r="C222" s="23">
        <f>SemiCountModelRU!C225</f>
        <v>44818</v>
      </c>
      <c r="D222" s="16">
        <f>SemiCountModelRU!D225</f>
        <v>55776</v>
      </c>
      <c r="E222" s="198">
        <f>4045700+4233700+20983200</f>
        <v>29262600</v>
      </c>
      <c r="G222" s="62">
        <f>SemiCountModelRU!V225/10</f>
        <v>6.5</v>
      </c>
      <c r="H222" s="239">
        <f t="shared" si="14"/>
        <v>101.95135560019295</v>
      </c>
      <c r="I222" s="239">
        <f>SemiCountModelRU!AA225</f>
        <v>102.00235677858224</v>
      </c>
      <c r="J222" s="21">
        <f>SemiCountModelRU!AB225</f>
        <v>6.3431999999999986</v>
      </c>
    </row>
    <row r="223" spans="1:10" x14ac:dyDescent="0.35">
      <c r="A223" s="9" t="str">
        <f>SemiCountModelRU!A226</f>
        <v>BSBGR1570526</v>
      </c>
      <c r="B223" s="131" t="s">
        <v>149</v>
      </c>
      <c r="C223" s="23">
        <f>SemiCountModelRU!C226</f>
        <v>44909</v>
      </c>
      <c r="D223" s="16">
        <f>SemiCountModelRU!D226</f>
        <v>55867</v>
      </c>
      <c r="E223" s="198">
        <v>11216800</v>
      </c>
      <c r="G223" s="62">
        <f>SemiCountModelRU!V226/10</f>
        <v>6.51</v>
      </c>
      <c r="H223" s="239">
        <f t="shared" si="14"/>
        <v>102.08670613573544</v>
      </c>
      <c r="I223" s="239">
        <f>SemiCountModelRU!AA226</f>
        <v>102.13777502324706</v>
      </c>
      <c r="J223" s="21">
        <f>SemiCountModelRU!AB226</f>
        <v>6.3431999999999986</v>
      </c>
    </row>
    <row r="224" spans="1:10" x14ac:dyDescent="0.35">
      <c r="A224" s="9" t="str">
        <f>SemiCountModelRU!A227</f>
        <v>BSBGR1600539</v>
      </c>
      <c r="B224" s="131" t="s">
        <v>149</v>
      </c>
      <c r="C224" s="23">
        <f>SemiCountModelRU!C227</f>
        <v>45037</v>
      </c>
      <c r="D224" s="16">
        <f>SemiCountModelRU!D227</f>
        <v>55995</v>
      </c>
      <c r="E224" s="198">
        <v>7384600</v>
      </c>
      <c r="G224" s="62">
        <f>SemiCountModelRU!V227/10</f>
        <v>6.5200000000000005</v>
      </c>
      <c r="H224" s="239">
        <f t="shared" ref="H224:H229" si="15">0.9995*I224</f>
        <v>102.22609227621733</v>
      </c>
      <c r="I224" s="239">
        <f>SemiCountModelRU!AA227</f>
        <v>102.27723089166315</v>
      </c>
      <c r="J224" s="21">
        <f>SemiCountModelRU!AB227</f>
        <v>6.3431999999999986</v>
      </c>
    </row>
    <row r="225" spans="1:10" x14ac:dyDescent="0.35">
      <c r="A225" s="9" t="str">
        <f>SemiCountModelRU!A228</f>
        <v>BSBGR1630536</v>
      </c>
      <c r="B225" s="131" t="s">
        <v>149</v>
      </c>
      <c r="C225" s="23">
        <f>SemiCountModelRU!C228</f>
        <v>45128</v>
      </c>
      <c r="D225" s="16">
        <f>SemiCountModelRU!D228</f>
        <v>56086</v>
      </c>
      <c r="E225" s="198">
        <f>22542700+6429300</f>
        <v>28972000</v>
      </c>
      <c r="G225" s="62">
        <f>SemiCountModelRU!V228/10</f>
        <v>6.5900000000000007</v>
      </c>
      <c r="H225" s="239">
        <f t="shared" si="15"/>
        <v>103.13825271498825</v>
      </c>
      <c r="I225" s="239">
        <f>SemiCountModelRU!AA228</f>
        <v>103.18984763880765</v>
      </c>
      <c r="J225" s="21">
        <f>SemiCountModelRU!AB228</f>
        <v>6.3431999999999986</v>
      </c>
    </row>
    <row r="226" spans="1:10" x14ac:dyDescent="0.35">
      <c r="A226" s="9" t="str">
        <f>SemiCountModelRU!A229</f>
        <v>BSBGR1640535</v>
      </c>
      <c r="B226" s="131" t="s">
        <v>149</v>
      </c>
      <c r="C226" s="23">
        <f>SemiCountModelRU!C229</f>
        <v>45215</v>
      </c>
      <c r="D226" s="16">
        <f>SemiCountModelRU!D229</f>
        <v>56173</v>
      </c>
      <c r="E226" s="198">
        <v>6802200</v>
      </c>
      <c r="G226" s="62">
        <f>SemiCountModelRU!V229/10</f>
        <v>6.5900000000000007</v>
      </c>
      <c r="H226" s="239">
        <f t="shared" si="15"/>
        <v>102.53263693330669</v>
      </c>
      <c r="I226" s="239">
        <f>SemiCountModelRU!AA229</f>
        <v>102.58392889775557</v>
      </c>
      <c r="J226" s="21">
        <f>SemiCountModelRU!AB229</f>
        <v>6.3897999999999984</v>
      </c>
    </row>
    <row r="227" spans="1:10" x14ac:dyDescent="0.35">
      <c r="A227" s="9" t="str">
        <f>SemiCountModelRU!A230</f>
        <v>BSBGR1680549</v>
      </c>
      <c r="B227" s="131" t="s">
        <v>149</v>
      </c>
      <c r="C227" s="23">
        <f>SemiCountModelRU!C230</f>
        <v>45309</v>
      </c>
      <c r="D227" s="16">
        <f>SemiCountModelRU!D230</f>
        <v>56267</v>
      </c>
      <c r="E227" s="198">
        <v>2661100</v>
      </c>
      <c r="G227" s="62">
        <f>SemiCountModelRU!V230/10</f>
        <v>6.5900000000000007</v>
      </c>
      <c r="H227" s="239">
        <f t="shared" si="15"/>
        <v>102.54145691240488</v>
      </c>
      <c r="I227" s="239">
        <f>SemiCountModelRU!AA230</f>
        <v>102.5927532890494</v>
      </c>
      <c r="J227" s="21">
        <f>SemiCountModelRU!AB230</f>
        <v>6.3897999999999984</v>
      </c>
    </row>
    <row r="228" spans="1:10" x14ac:dyDescent="0.35">
      <c r="A228" s="9" t="str">
        <f>SemiCountModelRU!A231</f>
        <v>BSBGR1700545</v>
      </c>
      <c r="B228" s="131" t="s">
        <v>149</v>
      </c>
      <c r="C228" s="23">
        <f>SemiCountModelRU!C231</f>
        <v>45337</v>
      </c>
      <c r="D228" s="16">
        <f>SemiCountModelRU!D231</f>
        <v>56295</v>
      </c>
      <c r="E228" s="198">
        <v>7847500</v>
      </c>
      <c r="G228" s="62">
        <f>SemiCountModelRU!V231/10</f>
        <v>6.5900000000000007</v>
      </c>
      <c r="H228" s="239">
        <f t="shared" si="15"/>
        <v>102.54405664206307</v>
      </c>
      <c r="I228" s="239">
        <f>SemiCountModelRU!AA231</f>
        <v>102.59535431922268</v>
      </c>
      <c r="J228" s="21">
        <f>SemiCountModelRU!AB231</f>
        <v>6.3897999999999984</v>
      </c>
    </row>
    <row r="229" spans="1:10" x14ac:dyDescent="0.35">
      <c r="A229" s="9" t="str">
        <f>SemiCountModelRU!A232</f>
        <v>BSBGR1720543</v>
      </c>
      <c r="B229" s="131" t="s">
        <v>149</v>
      </c>
      <c r="C229" s="23">
        <f>SemiCountModelRU!C232</f>
        <v>45398</v>
      </c>
      <c r="D229" s="16">
        <f>SemiCountModelRU!D232</f>
        <v>56355</v>
      </c>
      <c r="E229" s="198">
        <v>5902200</v>
      </c>
      <c r="G229" s="62">
        <f>SemiCountModelRU!V232/10</f>
        <v>6.5900000000000007</v>
      </c>
      <c r="H229" s="239">
        <f t="shared" si="15"/>
        <v>102.54958543056479</v>
      </c>
      <c r="I229" s="239">
        <f>SemiCountModelRU!AA232</f>
        <v>102.60088587350154</v>
      </c>
      <c r="J229" s="21">
        <f>SemiCountModelRU!AB232</f>
        <v>6.3897999999999984</v>
      </c>
    </row>
    <row r="230" spans="1:10" x14ac:dyDescent="0.35">
      <c r="A230" s="9" t="str">
        <f>SemiCountModelRU!A233</f>
        <v>BSBGR1740541</v>
      </c>
      <c r="B230" s="131" t="s">
        <v>149</v>
      </c>
      <c r="C230" s="23">
        <f>SemiCountModelRU!C233</f>
        <v>45443</v>
      </c>
      <c r="D230" s="16">
        <f>SemiCountModelRU!D233</f>
        <v>56400</v>
      </c>
      <c r="E230" s="198">
        <v>10356600</v>
      </c>
      <c r="G230" s="62">
        <f>SemiCountModelRU!V233/10</f>
        <v>6.5900000000000007</v>
      </c>
      <c r="H230" s="239">
        <f>0.9995*I230</f>
        <v>102.55369466872614</v>
      </c>
      <c r="I230" s="239">
        <f>SemiCountModelRU!AA233</f>
        <v>102.60499716730979</v>
      </c>
      <c r="J230" s="21">
        <f>SemiCountModelRU!AB233</f>
        <v>6.3897999999999984</v>
      </c>
    </row>
    <row r="231" spans="1:10" x14ac:dyDescent="0.35">
      <c r="A231" s="9" t="str">
        <f>SemiCountModelRU!A234</f>
        <v>BSBGR1760549</v>
      </c>
      <c r="B231" s="131" t="s">
        <v>149</v>
      </c>
      <c r="C231" s="23">
        <f>SemiCountModelRU!C234</f>
        <v>45499</v>
      </c>
      <c r="D231" s="16">
        <f>SemiCountModelRU!D234</f>
        <v>56456</v>
      </c>
      <c r="E231" s="198">
        <v>4105700</v>
      </c>
      <c r="G231" s="62">
        <f>SemiCountModelRU!V234/10</f>
        <v>6.62</v>
      </c>
      <c r="H231" s="239">
        <f>0.9995*I231</f>
        <v>102.94968777495106</v>
      </c>
      <c r="I231" s="239">
        <f>SemiCountModelRU!AA234</f>
        <v>103.00118836913562</v>
      </c>
      <c r="J231" s="21">
        <f>SemiCountModelRU!AB234</f>
        <v>6.3897999999999984</v>
      </c>
    </row>
    <row r="232" spans="1:10" x14ac:dyDescent="0.35">
      <c r="A232" s="9" t="str">
        <f>SemiCountModelRU!A235</f>
        <v>BSBGR1770548</v>
      </c>
      <c r="B232" s="131" t="s">
        <v>149</v>
      </c>
      <c r="C232" s="23">
        <f>SemiCountModelRU!C235</f>
        <v>45520</v>
      </c>
      <c r="D232" s="16">
        <f>SemiCountModelRU!D235</f>
        <v>56477</v>
      </c>
      <c r="E232" s="198">
        <v>6672100</v>
      </c>
      <c r="G232" s="62">
        <f>SemiCountModelRU!V235/10</f>
        <v>6.62</v>
      </c>
      <c r="H232" s="239">
        <f>0.9995*I232</f>
        <v>102.33291825611946</v>
      </c>
      <c r="I232" s="239">
        <f>SemiCountModelRU!AA235</f>
        <v>102.38411031127509</v>
      </c>
      <c r="J232" s="21">
        <f>SemiCountModelRU!AB235</f>
        <v>6.4363999999999981</v>
      </c>
    </row>
    <row r="233" spans="1:10" x14ac:dyDescent="0.35">
      <c r="A233" s="9" t="str">
        <f>SemiCountModelRU!A236</f>
        <v>BSBGR1780547</v>
      </c>
      <c r="B233" s="131" t="s">
        <v>149</v>
      </c>
      <c r="C233" s="23">
        <f>SemiCountModelRU!C236</f>
        <v>45551</v>
      </c>
      <c r="D233" s="16">
        <f>SemiCountModelRU!D236</f>
        <v>56508</v>
      </c>
      <c r="E233" s="198">
        <v>20288100</v>
      </c>
      <c r="G233" s="62">
        <f>SemiCountModelRU!V236/10</f>
        <v>6.62</v>
      </c>
      <c r="H233" s="239">
        <f>0.9995*I233</f>
        <v>102.33543050239471</v>
      </c>
      <c r="I233" s="239">
        <f>SemiCountModelRU!AA236</f>
        <v>102.38662381430186</v>
      </c>
      <c r="J233" s="21">
        <f>SemiCountModelRU!AB236</f>
        <v>6.4363999999999981</v>
      </c>
    </row>
    <row r="234" spans="1:10" x14ac:dyDescent="0.35">
      <c r="A234" s="9" t="str">
        <f>SemiCountModelRU!A237</f>
        <v>BSBGR1790546</v>
      </c>
      <c r="B234" s="15" t="s">
        <v>149</v>
      </c>
      <c r="C234" s="23">
        <f>SemiCountModelRU!C237</f>
        <v>45587</v>
      </c>
      <c r="D234" s="16">
        <f>SemiCountModelRU!D237</f>
        <v>56544</v>
      </c>
      <c r="E234" s="198">
        <v>40122500</v>
      </c>
      <c r="G234" s="62">
        <f>SemiCountModelRU!V237/10</f>
        <v>6.65</v>
      </c>
      <c r="H234" s="239">
        <f>0.9995*I234</f>
        <v>102.72858120662852</v>
      </c>
      <c r="I234" s="239">
        <f>SemiCountModelRU!AA237</f>
        <v>102.77997119222462</v>
      </c>
      <c r="J234" s="21">
        <f>SemiCountModelRU!AB237</f>
        <v>6.4363999999999981</v>
      </c>
    </row>
    <row r="235" spans="1:10" x14ac:dyDescent="0.35">
      <c r="A235" s="9"/>
      <c r="B235" s="131"/>
      <c r="C235" s="23"/>
      <c r="D235" s="16"/>
      <c r="E235" s="198"/>
      <c r="G235" s="62"/>
      <c r="H235" s="239"/>
      <c r="I235" s="239"/>
      <c r="J235" s="21"/>
    </row>
    <row r="236" spans="1:10" x14ac:dyDescent="0.35">
      <c r="A236" s="25" t="s">
        <v>217</v>
      </c>
    </row>
    <row r="237" spans="1:10" x14ac:dyDescent="0.35">
      <c r="A237" s="25" t="s">
        <v>702</v>
      </c>
    </row>
    <row r="238" spans="1:10" x14ac:dyDescent="0.35">
      <c r="A238" s="250" t="s">
        <v>704</v>
      </c>
    </row>
    <row r="239" spans="1:10" x14ac:dyDescent="0.35">
      <c r="A239" s="25" t="s">
        <v>703</v>
      </c>
    </row>
  </sheetData>
  <pageMargins left="0.9055118110236221" right="0.70866141732283472" top="0.74803149606299213" bottom="0.74803149606299213" header="0.31496062992125984" footer="0.31496062992125984"/>
  <pageSetup scale="86" fitToHeight="0" orientation="portrait" r:id="rId1"/>
  <headerFooter>
    <oddFooter>&amp;Ldomesticdebt@centralbankbahamas.com&amp;RPage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O244"/>
  <sheetViews>
    <sheetView topLeftCell="Y228" workbookViewId="0">
      <selection activeCell="AO248" sqref="AO248"/>
    </sheetView>
  </sheetViews>
  <sheetFormatPr defaultRowHeight="14.5" x14ac:dyDescent="0.35"/>
  <cols>
    <col min="1" max="1" width="12.54296875" customWidth="1"/>
    <col min="10" max="10" width="10" customWidth="1"/>
    <col min="11" max="11" width="8.7265625" customWidth="1"/>
    <col min="12" max="12" width="9.81640625" customWidth="1"/>
    <col min="14" max="14" width="14.7265625" customWidth="1"/>
    <col min="19" max="19" width="10.26953125" bestFit="1" customWidth="1"/>
    <col min="21" max="21" width="8.7265625" customWidth="1"/>
    <col min="22" max="22" width="9.453125" bestFit="1" customWidth="1"/>
    <col min="24" max="24" width="12.453125" bestFit="1" customWidth="1"/>
    <col min="29" max="29" width="11.81640625" customWidth="1"/>
    <col min="34" max="34" width="10.81640625" customWidth="1"/>
    <col min="39" max="39" width="11.453125" bestFit="1" customWidth="1"/>
  </cols>
  <sheetData>
    <row r="1" spans="1:41" x14ac:dyDescent="0.35">
      <c r="A1" t="s">
        <v>350</v>
      </c>
      <c r="F1" t="s">
        <v>351</v>
      </c>
      <c r="J1" t="s">
        <v>352</v>
      </c>
      <c r="N1" s="156" t="s">
        <v>356</v>
      </c>
      <c r="O1" s="156"/>
      <c r="P1" s="156"/>
      <c r="Q1" s="156"/>
      <c r="R1" s="156"/>
      <c r="S1" s="156"/>
      <c r="T1" s="156" t="s">
        <v>357</v>
      </c>
      <c r="U1" s="156"/>
      <c r="V1" s="156"/>
      <c r="W1" s="156"/>
      <c r="X1" s="156"/>
      <c r="Y1" s="156" t="s">
        <v>358</v>
      </c>
      <c r="Z1" s="156"/>
      <c r="AA1" s="156"/>
      <c r="AD1" s="156" t="s">
        <v>368</v>
      </c>
      <c r="AE1" s="156"/>
      <c r="AF1" s="156"/>
      <c r="AG1" s="156"/>
      <c r="AH1" s="156"/>
      <c r="AI1" s="156" t="s">
        <v>369</v>
      </c>
      <c r="AJ1" s="156"/>
      <c r="AK1" s="156"/>
      <c r="AL1" s="156"/>
      <c r="AM1" s="156"/>
      <c r="AN1" s="156" t="s">
        <v>348</v>
      </c>
      <c r="AO1" s="156"/>
    </row>
    <row r="3" spans="1:41" x14ac:dyDescent="0.35">
      <c r="A3" t="s">
        <v>349</v>
      </c>
      <c r="B3" t="s">
        <v>344</v>
      </c>
      <c r="C3" t="s">
        <v>345</v>
      </c>
      <c r="D3" t="s">
        <v>346</v>
      </c>
      <c r="F3" t="s">
        <v>344</v>
      </c>
      <c r="G3" t="s">
        <v>345</v>
      </c>
      <c r="H3" t="s">
        <v>346</v>
      </c>
      <c r="J3" t="s">
        <v>344</v>
      </c>
      <c r="K3" t="s">
        <v>345</v>
      </c>
      <c r="L3" t="s">
        <v>346</v>
      </c>
      <c r="N3" t="s">
        <v>349</v>
      </c>
      <c r="O3" t="s">
        <v>344</v>
      </c>
      <c r="P3" t="s">
        <v>345</v>
      </c>
      <c r="Q3" t="s">
        <v>346</v>
      </c>
      <c r="S3" t="s">
        <v>349</v>
      </c>
      <c r="T3" t="s">
        <v>344</v>
      </c>
      <c r="U3" t="s">
        <v>345</v>
      </c>
      <c r="V3" t="s">
        <v>346</v>
      </c>
      <c r="X3" t="s">
        <v>344</v>
      </c>
      <c r="Y3" t="s">
        <v>345</v>
      </c>
      <c r="Z3" t="s">
        <v>346</v>
      </c>
      <c r="AD3" t="s">
        <v>344</v>
      </c>
      <c r="AE3" t="s">
        <v>345</v>
      </c>
      <c r="AF3" t="s">
        <v>346</v>
      </c>
      <c r="AI3" t="s">
        <v>344</v>
      </c>
      <c r="AJ3" t="s">
        <v>345</v>
      </c>
      <c r="AK3" t="s">
        <v>346</v>
      </c>
      <c r="AM3" t="s">
        <v>344</v>
      </c>
      <c r="AN3" t="s">
        <v>345</v>
      </c>
      <c r="AO3" t="s">
        <v>346</v>
      </c>
    </row>
    <row r="4" spans="1:41" x14ac:dyDescent="0.35">
      <c r="A4" t="s">
        <v>38</v>
      </c>
      <c r="B4">
        <v>100.11319804388576</v>
      </c>
      <c r="C4">
        <v>100.16327968372762</v>
      </c>
      <c r="D4">
        <v>4.5550625083427825</v>
      </c>
      <c r="F4">
        <v>100.11319804388501</v>
      </c>
      <c r="G4">
        <v>100.163279683727</v>
      </c>
      <c r="H4">
        <v>4.5550625083430001</v>
      </c>
      <c r="J4" s="43">
        <f>B4-F4</f>
        <v>7.531752999057062E-13</v>
      </c>
      <c r="K4" s="43">
        <f>C4-G4</f>
        <v>6.2527760746888816E-13</v>
      </c>
      <c r="L4" s="43">
        <f>D4-H4</f>
        <v>-2.1760371282653068E-13</v>
      </c>
      <c r="N4" t="s">
        <v>22</v>
      </c>
      <c r="O4">
        <v>99.997081512366393</v>
      </c>
      <c r="P4">
        <v>100.04710506489883</v>
      </c>
      <c r="Q4">
        <v>4.71652827629448</v>
      </c>
      <c r="S4" t="s">
        <v>22</v>
      </c>
      <c r="T4">
        <v>99.997081512367004</v>
      </c>
      <c r="U4">
        <v>100.047105064899</v>
      </c>
      <c r="V4" s="186">
        <v>4.7165282762940004</v>
      </c>
      <c r="X4">
        <f>O4-T4</f>
        <v>-6.1106675275368616E-13</v>
      </c>
      <c r="Y4">
        <f>P4-U4</f>
        <v>-1.7053025658242404E-13</v>
      </c>
      <c r="Z4">
        <f>Q4-V4</f>
        <v>4.7961634663806763E-13</v>
      </c>
      <c r="AC4" t="s">
        <v>131</v>
      </c>
      <c r="AD4" s="43">
        <v>99.977428691032671</v>
      </c>
      <c r="AE4" s="43">
        <v>100.02744241223878</v>
      </c>
      <c r="AF4" s="43">
        <v>4.290489586160704</v>
      </c>
      <c r="AH4" t="s">
        <v>131</v>
      </c>
      <c r="AI4" s="43">
        <v>99.977428691032998</v>
      </c>
      <c r="AJ4" s="43">
        <v>100.027442412239</v>
      </c>
      <c r="AK4" s="43">
        <v>4.2904895861609997</v>
      </c>
      <c r="AM4" s="43">
        <f>AD4-AI4</f>
        <v>-3.2684965844964609E-13</v>
      </c>
      <c r="AN4" s="43">
        <f>AE4-AJ4</f>
        <v>-2.1316282072803006E-13</v>
      </c>
      <c r="AO4" s="43">
        <f>AF4-AK4</f>
        <v>-2.957634137601417E-13</v>
      </c>
    </row>
    <row r="5" spans="1:41" x14ac:dyDescent="0.35">
      <c r="A5" t="s">
        <v>22</v>
      </c>
      <c r="B5">
        <v>100.24011034751561</v>
      </c>
      <c r="C5">
        <v>100.29025547525323</v>
      </c>
      <c r="D5">
        <v>4.7050932093441107</v>
      </c>
      <c r="F5">
        <v>100.240110347515</v>
      </c>
      <c r="G5">
        <v>100.29025547525301</v>
      </c>
      <c r="H5">
        <v>4.7050932093439997</v>
      </c>
      <c r="J5" s="43">
        <f t="shared" ref="J5:J68" si="0">B5-F5</f>
        <v>6.1106675275368616E-13</v>
      </c>
      <c r="K5" s="43">
        <f t="shared" ref="K5:K68" si="1">C5-G5</f>
        <v>2.2737367544323206E-13</v>
      </c>
      <c r="L5" s="43">
        <f t="shared" ref="L5:L68" si="2">D5-H5</f>
        <v>1.1102230246251565E-13</v>
      </c>
      <c r="N5" t="s">
        <v>163</v>
      </c>
      <c r="O5">
        <v>100.01600653646541</v>
      </c>
      <c r="P5">
        <v>100.06603955624352</v>
      </c>
      <c r="Q5">
        <v>4.2589074364281609</v>
      </c>
      <c r="S5" t="s">
        <v>163</v>
      </c>
      <c r="T5">
        <v>100.01600650921399</v>
      </c>
      <c r="U5">
        <v>100.066039528978</v>
      </c>
      <c r="V5">
        <v>4.2589064382490003</v>
      </c>
      <c r="X5">
        <f t="shared" ref="X5:X68" si="3">O5-T5</f>
        <v>2.7251417122897692E-8</v>
      </c>
      <c r="Y5">
        <f t="shared" ref="Y5:Y68" si="4">P5-U5</f>
        <v>2.7265528501629888E-8</v>
      </c>
      <c r="Z5">
        <f t="shared" ref="Z5:Z68" si="5">Q5-V5</f>
        <v>9.9817916066058388E-7</v>
      </c>
      <c r="AC5" t="s">
        <v>61</v>
      </c>
      <c r="AD5" s="43">
        <v>100.00018303832418</v>
      </c>
      <c r="AE5" s="43">
        <v>100.05020814239538</v>
      </c>
      <c r="AF5" s="43">
        <v>4.4040388139211588</v>
      </c>
      <c r="AH5" t="s">
        <v>61</v>
      </c>
      <c r="AI5" s="43">
        <v>100.00018303832501</v>
      </c>
      <c r="AJ5" s="43">
        <v>100.050208142396</v>
      </c>
      <c r="AK5" s="43">
        <v>4.4040388139209998</v>
      </c>
      <c r="AM5" s="43">
        <f t="shared" ref="AM5:AM65" si="6">AD5-AI5</f>
        <v>-8.2422957348171622E-13</v>
      </c>
      <c r="AN5" s="43">
        <f t="shared" ref="AN5:AN65" si="7">AE5-AJ5</f>
        <v>-6.2527760746888816E-13</v>
      </c>
      <c r="AO5" s="43">
        <f t="shared" ref="AO5:AO65" si="8">AF5-AK5</f>
        <v>1.5898393712632242E-13</v>
      </c>
    </row>
    <row r="6" spans="1:41" x14ac:dyDescent="0.35">
      <c r="A6" t="s">
        <v>163</v>
      </c>
      <c r="B6">
        <v>100.22041647886324</v>
      </c>
      <c r="C6">
        <v>100.27055175474061</v>
      </c>
      <c r="D6">
        <v>4.2502209526323007</v>
      </c>
      <c r="F6">
        <v>100.220416367219</v>
      </c>
      <c r="G6">
        <v>100.270551643041</v>
      </c>
      <c r="H6">
        <v>4.2502199600650004</v>
      </c>
      <c r="J6" s="43">
        <f t="shared" si="0"/>
        <v>1.1164424051912647E-7</v>
      </c>
      <c r="K6" s="43">
        <f t="shared" si="1"/>
        <v>1.116996060090969E-7</v>
      </c>
      <c r="L6" s="43">
        <f t="shared" si="2"/>
        <v>9.9256730035079954E-7</v>
      </c>
      <c r="N6" t="s">
        <v>191</v>
      </c>
      <c r="O6">
        <v>100.05347991911897</v>
      </c>
      <c r="P6">
        <v>100.10353168496144</v>
      </c>
      <c r="Q6">
        <v>1.6439999999999999</v>
      </c>
      <c r="S6" t="s">
        <v>191</v>
      </c>
      <c r="T6">
        <v>100.053479919119</v>
      </c>
      <c r="U6">
        <v>100.103531684961</v>
      </c>
      <c r="V6">
        <v>1.6439999999999999</v>
      </c>
      <c r="X6">
        <f t="shared" si="3"/>
        <v>0</v>
      </c>
      <c r="Y6">
        <f t="shared" si="4"/>
        <v>4.4053649617126212E-13</v>
      </c>
      <c r="Z6">
        <f t="shared" si="5"/>
        <v>0</v>
      </c>
      <c r="AC6" t="s">
        <v>25</v>
      </c>
      <c r="AD6" s="43">
        <v>100.03020236948943</v>
      </c>
      <c r="AE6" s="43">
        <v>100.08024249073479</v>
      </c>
      <c r="AF6" s="43">
        <v>4.7149665933681684</v>
      </c>
      <c r="AH6" t="s">
        <v>25</v>
      </c>
      <c r="AI6" s="43">
        <v>100.03020236949</v>
      </c>
      <c r="AJ6" s="43">
        <v>100.080242490735</v>
      </c>
      <c r="AK6" s="43">
        <v>4.7149665933679996</v>
      </c>
      <c r="AM6" s="43">
        <f t="shared" si="6"/>
        <v>-5.6843418860808015E-13</v>
      </c>
      <c r="AN6" s="43">
        <f t="shared" si="7"/>
        <v>-2.1316282072803006E-13</v>
      </c>
      <c r="AO6" s="43">
        <f t="shared" si="8"/>
        <v>1.6875389974302379E-13</v>
      </c>
    </row>
    <row r="7" spans="1:41" x14ac:dyDescent="0.35">
      <c r="A7" t="s">
        <v>191</v>
      </c>
      <c r="B7">
        <v>100.17176950766266</v>
      </c>
      <c r="C7">
        <v>100.22188044788659</v>
      </c>
      <c r="D7">
        <v>1.62</v>
      </c>
      <c r="F7">
        <v>100.171769507663</v>
      </c>
      <c r="G7">
        <v>100.221880447887</v>
      </c>
      <c r="H7">
        <v>1.62</v>
      </c>
      <c r="J7" s="43">
        <f t="shared" si="0"/>
        <v>-3.4106051316484809E-13</v>
      </c>
      <c r="K7" s="43">
        <f t="shared" si="1"/>
        <v>-4.1211478674085811E-13</v>
      </c>
      <c r="L7" s="43">
        <f t="shared" si="2"/>
        <v>0</v>
      </c>
      <c r="N7" t="s">
        <v>131</v>
      </c>
      <c r="O7">
        <v>100.18297453029948</v>
      </c>
      <c r="P7">
        <v>100.23309107583739</v>
      </c>
      <c r="Q7">
        <v>4.2816867702432528</v>
      </c>
      <c r="S7" t="s">
        <v>131</v>
      </c>
      <c r="T7">
        <v>100.18297453029901</v>
      </c>
      <c r="U7">
        <v>100.233091075837</v>
      </c>
      <c r="V7">
        <v>4.2816867702429997</v>
      </c>
      <c r="X7">
        <f t="shared" si="3"/>
        <v>4.6895820560166612E-13</v>
      </c>
      <c r="Y7">
        <f t="shared" si="4"/>
        <v>3.979039320256561E-13</v>
      </c>
      <c r="Z7">
        <f t="shared" si="5"/>
        <v>2.5313084961453569E-13</v>
      </c>
      <c r="AC7" t="s">
        <v>293</v>
      </c>
      <c r="AD7" s="43">
        <v>99.977281150074802</v>
      </c>
      <c r="AE7" s="43">
        <v>100.02729479747353</v>
      </c>
      <c r="AF7" s="43">
        <v>1.6652</v>
      </c>
      <c r="AH7" t="s">
        <v>293</v>
      </c>
      <c r="AI7" s="43">
        <v>99.977281150074006</v>
      </c>
      <c r="AJ7" s="43">
        <v>100.027294797473</v>
      </c>
      <c r="AK7" s="43">
        <v>1.6652</v>
      </c>
      <c r="AM7" s="43">
        <f t="shared" si="6"/>
        <v>7.9580786405131221E-13</v>
      </c>
      <c r="AN7" s="43">
        <f t="shared" si="7"/>
        <v>5.2580162446247414E-13</v>
      </c>
      <c r="AO7" s="43">
        <f t="shared" si="8"/>
        <v>0</v>
      </c>
    </row>
    <row r="8" spans="1:41" x14ac:dyDescent="0.35">
      <c r="A8" t="s">
        <v>131</v>
      </c>
      <c r="B8">
        <v>100.39505827736239</v>
      </c>
      <c r="C8">
        <v>100.44528091782129</v>
      </c>
      <c r="D8">
        <v>4.2726417416376208</v>
      </c>
      <c r="F8">
        <v>100.39505827736301</v>
      </c>
      <c r="G8">
        <v>100.445280917822</v>
      </c>
      <c r="H8">
        <v>4.272641741638</v>
      </c>
      <c r="J8" s="43">
        <f t="shared" si="0"/>
        <v>-6.1106675275368616E-13</v>
      </c>
      <c r="K8" s="43">
        <f t="shared" si="1"/>
        <v>-7.1054273576010019E-13</v>
      </c>
      <c r="L8" s="43">
        <f t="shared" si="2"/>
        <v>-3.7925218521195347E-13</v>
      </c>
      <c r="N8" t="s">
        <v>61</v>
      </c>
      <c r="O8">
        <v>100.21506054122673</v>
      </c>
      <c r="P8">
        <v>100.26519313779562</v>
      </c>
      <c r="Q8">
        <v>4.394595833415929</v>
      </c>
      <c r="S8" t="s">
        <v>61</v>
      </c>
      <c r="T8">
        <v>100.21506054122599</v>
      </c>
      <c r="U8">
        <v>100.26519313779499</v>
      </c>
      <c r="V8">
        <v>4.394595833416</v>
      </c>
      <c r="X8">
        <f t="shared" si="3"/>
        <v>7.3896444519050419E-13</v>
      </c>
      <c r="Y8">
        <f t="shared" si="4"/>
        <v>6.2527760746888816E-13</v>
      </c>
      <c r="Z8">
        <f t="shared" si="5"/>
        <v>-7.1054273576010019E-14</v>
      </c>
      <c r="AC8" t="s">
        <v>180</v>
      </c>
      <c r="AD8" s="43">
        <v>100.02551815229168</v>
      </c>
      <c r="AE8" s="43">
        <v>100.0755559302568</v>
      </c>
      <c r="AF8" s="43">
        <v>1.6652</v>
      </c>
      <c r="AH8" t="s">
        <v>180</v>
      </c>
      <c r="AI8" s="43">
        <v>100.02551815229199</v>
      </c>
      <c r="AJ8" s="43">
        <v>100.075555930257</v>
      </c>
      <c r="AK8" s="43">
        <v>1.6652</v>
      </c>
      <c r="AM8" s="43">
        <f t="shared" si="6"/>
        <v>-3.1263880373444408E-13</v>
      </c>
      <c r="AN8" s="43">
        <f t="shared" si="7"/>
        <v>-1.9895196601282805E-13</v>
      </c>
      <c r="AO8" s="43">
        <f t="shared" si="8"/>
        <v>0</v>
      </c>
    </row>
    <row r="9" spans="1:41" x14ac:dyDescent="0.35">
      <c r="A9" t="s">
        <v>61</v>
      </c>
      <c r="B9">
        <v>100.43677276920295</v>
      </c>
      <c r="C9">
        <v>100.48701627734161</v>
      </c>
      <c r="D9">
        <v>4.3848948483442491</v>
      </c>
      <c r="F9">
        <v>100.436772769203</v>
      </c>
      <c r="G9">
        <v>100.48701627734199</v>
      </c>
      <c r="H9">
        <v>4.3848948483439996</v>
      </c>
      <c r="J9" s="43">
        <f t="shared" si="0"/>
        <v>0</v>
      </c>
      <c r="K9" s="43">
        <f t="shared" si="1"/>
        <v>-3.836930773104541E-13</v>
      </c>
      <c r="L9" s="43">
        <f t="shared" si="2"/>
        <v>2.4957813593573519E-13</v>
      </c>
      <c r="N9" t="s">
        <v>25</v>
      </c>
      <c r="O9">
        <v>100.27057647007074</v>
      </c>
      <c r="P9">
        <v>100.32073683848998</v>
      </c>
      <c r="Q9">
        <v>4.7036636180183642</v>
      </c>
      <c r="S9" t="s">
        <v>25</v>
      </c>
      <c r="T9">
        <v>100.27057647007101</v>
      </c>
      <c r="U9">
        <v>100.32073683849001</v>
      </c>
      <c r="V9">
        <v>4.703663618018</v>
      </c>
      <c r="X9">
        <f t="shared" si="3"/>
        <v>-2.7000623958883807E-13</v>
      </c>
      <c r="Y9">
        <f t="shared" si="4"/>
        <v>0</v>
      </c>
      <c r="Z9">
        <f t="shared" si="5"/>
        <v>3.6415315207705135E-13</v>
      </c>
      <c r="AC9" t="s">
        <v>19</v>
      </c>
      <c r="AD9" s="43">
        <v>100.26256962752966</v>
      </c>
      <c r="AE9" s="43">
        <v>100.31272599052491</v>
      </c>
      <c r="AF9" s="43">
        <v>4.7040392466711669</v>
      </c>
      <c r="AH9" t="s">
        <v>19</v>
      </c>
      <c r="AI9" s="43">
        <v>100.26256962753</v>
      </c>
      <c r="AJ9" s="43">
        <v>100.312725990525</v>
      </c>
      <c r="AK9" s="43">
        <v>4.7040392466709999</v>
      </c>
      <c r="AM9" s="43">
        <f t="shared" si="6"/>
        <v>-3.4106051316484809E-13</v>
      </c>
      <c r="AN9" s="43">
        <f t="shared" si="7"/>
        <v>0</v>
      </c>
      <c r="AO9" s="43">
        <f t="shared" si="8"/>
        <v>1.6697754290362354E-13</v>
      </c>
    </row>
    <row r="10" spans="1:41" x14ac:dyDescent="0.35">
      <c r="A10" t="s">
        <v>25</v>
      </c>
      <c r="B10">
        <v>100.51859627981246</v>
      </c>
      <c r="C10">
        <v>100.56888072017254</v>
      </c>
      <c r="D10">
        <v>4.6920577878654788</v>
      </c>
      <c r="F10">
        <v>100.518596279812</v>
      </c>
      <c r="G10">
        <v>100.568880720172</v>
      </c>
      <c r="H10">
        <v>4.6920577878660001</v>
      </c>
      <c r="J10" s="43">
        <f t="shared" si="0"/>
        <v>4.5474735088646412E-13</v>
      </c>
      <c r="K10" s="43">
        <f t="shared" si="1"/>
        <v>5.4001247917767614E-13</v>
      </c>
      <c r="L10" s="43">
        <f t="shared" si="2"/>
        <v>-5.2136073236397351E-13</v>
      </c>
      <c r="N10" t="s">
        <v>293</v>
      </c>
      <c r="O10">
        <v>100.03822934261363</v>
      </c>
      <c r="P10">
        <v>100.0882734793533</v>
      </c>
      <c r="Q10">
        <v>1.6439999999999999</v>
      </c>
      <c r="S10" t="s">
        <v>293</v>
      </c>
      <c r="T10">
        <v>100.03822934261299</v>
      </c>
      <c r="U10">
        <v>100.08827347935301</v>
      </c>
      <c r="V10">
        <v>1.6439999999999999</v>
      </c>
      <c r="X10">
        <f t="shared" si="3"/>
        <v>6.3948846218409017E-13</v>
      </c>
      <c r="Y10">
        <f t="shared" si="4"/>
        <v>2.9842794901924208E-13</v>
      </c>
      <c r="Z10">
        <f t="shared" si="5"/>
        <v>0</v>
      </c>
      <c r="AC10" t="s">
        <v>31</v>
      </c>
      <c r="AD10" s="43">
        <v>100.41956774647036</v>
      </c>
      <c r="AE10" s="43">
        <v>100.46980264779425</v>
      </c>
      <c r="AF10" s="43">
        <v>4.7277887233953706</v>
      </c>
      <c r="AH10" t="s">
        <v>31</v>
      </c>
      <c r="AI10" s="43">
        <v>100.41956774646999</v>
      </c>
      <c r="AJ10" s="43">
        <v>100.469802647794</v>
      </c>
      <c r="AK10" s="43">
        <v>4.7277887233950002</v>
      </c>
      <c r="AM10" s="43">
        <f t="shared" si="6"/>
        <v>3.694822225952521E-13</v>
      </c>
      <c r="AN10" s="43">
        <f t="shared" si="7"/>
        <v>2.5579538487363607E-13</v>
      </c>
      <c r="AO10" s="43">
        <f t="shared" si="8"/>
        <v>3.7037040101495222E-13</v>
      </c>
    </row>
    <row r="11" spans="1:41" x14ac:dyDescent="0.35">
      <c r="A11" t="s">
        <v>293</v>
      </c>
      <c r="B11">
        <v>100.10520013069875</v>
      </c>
      <c r="C11">
        <v>100.15527776958353</v>
      </c>
      <c r="D11">
        <v>1.62</v>
      </c>
      <c r="F11">
        <v>100.105200130699</v>
      </c>
      <c r="G11">
        <v>100.155277769584</v>
      </c>
      <c r="H11">
        <v>1.62</v>
      </c>
      <c r="J11" s="43">
        <f t="shared" si="0"/>
        <v>-2.5579538487363607E-13</v>
      </c>
      <c r="K11" s="43">
        <f t="shared" si="1"/>
        <v>-4.6895820560166612E-13</v>
      </c>
      <c r="L11" s="43">
        <f t="shared" si="2"/>
        <v>0</v>
      </c>
      <c r="N11" t="s">
        <v>180</v>
      </c>
      <c r="O11">
        <v>100.17901408890432</v>
      </c>
      <c r="P11">
        <v>100.22912865323093</v>
      </c>
      <c r="Q11">
        <v>1.6439999999999999</v>
      </c>
      <c r="S11" t="s">
        <v>180</v>
      </c>
      <c r="T11">
        <v>100.179014088904</v>
      </c>
      <c r="U11">
        <v>100.229128653231</v>
      </c>
      <c r="V11">
        <v>1.6439999999999999</v>
      </c>
      <c r="X11">
        <f t="shared" si="3"/>
        <v>3.2684965844964609E-13</v>
      </c>
      <c r="Y11">
        <f t="shared" si="4"/>
        <v>0</v>
      </c>
      <c r="Z11">
        <f t="shared" si="5"/>
        <v>0</v>
      </c>
      <c r="AC11" t="s">
        <v>313</v>
      </c>
      <c r="AD11" s="43">
        <v>100.21188869702686</v>
      </c>
      <c r="AE11" s="43">
        <v>100.2620197068803</v>
      </c>
      <c r="AF11" s="43">
        <v>1.8053999999999999</v>
      </c>
      <c r="AH11" t="s">
        <v>332</v>
      </c>
      <c r="AI11" s="43">
        <v>100.21188869702701</v>
      </c>
      <c r="AJ11" s="43">
        <v>100.26201970688</v>
      </c>
      <c r="AK11" s="43">
        <v>1.8053999999999999</v>
      </c>
      <c r="AM11" s="43">
        <f t="shared" si="6"/>
        <v>-1.4210854715202004E-13</v>
      </c>
      <c r="AN11" s="43">
        <f t="shared" si="7"/>
        <v>2.9842794901924208E-13</v>
      </c>
      <c r="AO11" s="43">
        <f t="shared" si="8"/>
        <v>0</v>
      </c>
    </row>
    <row r="12" spans="1:41" x14ac:dyDescent="0.35">
      <c r="A12" t="s">
        <v>180</v>
      </c>
      <c r="B12">
        <v>100.34150954779855</v>
      </c>
      <c r="C12">
        <v>100.39170540049879</v>
      </c>
      <c r="D12">
        <v>1.62</v>
      </c>
      <c r="F12">
        <v>100.341509547798</v>
      </c>
      <c r="G12">
        <v>100.391705400498</v>
      </c>
      <c r="H12">
        <v>1.62</v>
      </c>
      <c r="J12" s="43">
        <f t="shared" si="0"/>
        <v>5.5422333389287814E-13</v>
      </c>
      <c r="K12" s="43">
        <f t="shared" si="1"/>
        <v>7.9580786405131221E-13</v>
      </c>
      <c r="L12" s="43">
        <f t="shared" si="2"/>
        <v>0</v>
      </c>
      <c r="N12" t="s">
        <v>19</v>
      </c>
      <c r="O12">
        <v>100.50260624019323</v>
      </c>
      <c r="P12">
        <v>100.55288268153399</v>
      </c>
      <c r="Q12">
        <v>4.6928042977594062</v>
      </c>
      <c r="S12" t="s">
        <v>19</v>
      </c>
      <c r="T12">
        <v>100.502606240193</v>
      </c>
      <c r="U12">
        <v>100.552882681534</v>
      </c>
      <c r="V12">
        <v>4.6928042977590003</v>
      </c>
      <c r="X12">
        <f t="shared" si="3"/>
        <v>2.2737367544323206E-13</v>
      </c>
      <c r="Y12">
        <f t="shared" si="4"/>
        <v>0</v>
      </c>
      <c r="Z12">
        <f t="shared" si="5"/>
        <v>4.0589753780295723E-13</v>
      </c>
      <c r="AC12" t="s">
        <v>34</v>
      </c>
      <c r="AD12" s="43">
        <v>100.04009427944068</v>
      </c>
      <c r="AE12" s="43">
        <v>100.09013934911523</v>
      </c>
      <c r="AF12" s="43">
        <v>4.7769440936863532</v>
      </c>
      <c r="AH12" t="s">
        <v>34</v>
      </c>
      <c r="AI12" s="43">
        <v>100.04009427944101</v>
      </c>
      <c r="AJ12" s="43">
        <v>100.090139349116</v>
      </c>
      <c r="AK12" s="43">
        <v>4.7769440936859997</v>
      </c>
      <c r="AM12" s="43">
        <f t="shared" si="6"/>
        <v>-3.2684965844964609E-13</v>
      </c>
      <c r="AN12" s="43">
        <f t="shared" si="7"/>
        <v>-7.673861546209082E-13</v>
      </c>
      <c r="AO12" s="43">
        <f t="shared" si="8"/>
        <v>3.5349501104064984E-13</v>
      </c>
    </row>
    <row r="13" spans="1:41" x14ac:dyDescent="0.35">
      <c r="A13" t="s">
        <v>19</v>
      </c>
      <c r="B13">
        <v>100.75027782735626</v>
      </c>
      <c r="C13">
        <v>100.80067816643947</v>
      </c>
      <c r="D13">
        <v>4.6812681083439953</v>
      </c>
      <c r="F13">
        <v>100.750277827356</v>
      </c>
      <c r="G13">
        <v>100.800678166439</v>
      </c>
      <c r="H13">
        <v>4.6812681083439998</v>
      </c>
      <c r="J13" s="43">
        <f t="shared" si="0"/>
        <v>2.5579538487363607E-13</v>
      </c>
      <c r="K13" s="43">
        <f t="shared" si="1"/>
        <v>4.6895820560166612E-13</v>
      </c>
      <c r="L13" s="43">
        <f t="shared" si="2"/>
        <v>0</v>
      </c>
      <c r="N13" t="s">
        <v>31</v>
      </c>
      <c r="O13">
        <v>100.66193035635771</v>
      </c>
      <c r="P13">
        <v>100.71228649960752</v>
      </c>
      <c r="Q13">
        <v>4.7164056790811824</v>
      </c>
      <c r="S13" t="s">
        <v>31</v>
      </c>
      <c r="T13">
        <v>100.661930356358</v>
      </c>
      <c r="U13">
        <v>100.712286499608</v>
      </c>
      <c r="V13">
        <v>4.7164056790810003</v>
      </c>
      <c r="X13">
        <f t="shared" si="3"/>
        <v>-2.8421709430404007E-13</v>
      </c>
      <c r="Y13">
        <f t="shared" si="4"/>
        <v>-4.8316906031686813E-13</v>
      </c>
      <c r="Z13">
        <f t="shared" si="5"/>
        <v>1.8207657603852567E-13</v>
      </c>
      <c r="AC13" t="s">
        <v>320</v>
      </c>
      <c r="AD13" s="43">
        <v>100.27846653402173</v>
      </c>
      <c r="AE13" s="43">
        <v>100.32863084944645</v>
      </c>
      <c r="AF13" s="43">
        <v>1.8053999999999999</v>
      </c>
      <c r="AH13" t="s">
        <v>320</v>
      </c>
      <c r="AI13" s="43">
        <v>100.278466534022</v>
      </c>
      <c r="AJ13" s="43">
        <v>100.32863084944699</v>
      </c>
      <c r="AK13" s="43">
        <v>1.8053999999999999</v>
      </c>
      <c r="AM13" s="43">
        <f t="shared" si="6"/>
        <v>-2.7000623958883807E-13</v>
      </c>
      <c r="AN13" s="43">
        <f t="shared" si="7"/>
        <v>-5.4001247917767614E-13</v>
      </c>
      <c r="AO13" s="43">
        <f t="shared" si="8"/>
        <v>0</v>
      </c>
    </row>
    <row r="14" spans="1:41" x14ac:dyDescent="0.35">
      <c r="A14" t="s">
        <v>31</v>
      </c>
      <c r="B14">
        <v>100.91200192499758</v>
      </c>
      <c r="C14">
        <v>100.96248316658087</v>
      </c>
      <c r="D14">
        <v>4.7047178823472873</v>
      </c>
      <c r="F14">
        <v>100.912001924999</v>
      </c>
      <c r="G14">
        <v>100.962483166582</v>
      </c>
      <c r="H14">
        <v>4.7047178823470004</v>
      </c>
      <c r="J14" s="43">
        <f t="shared" si="0"/>
        <v>-1.4210854715202004E-12</v>
      </c>
      <c r="K14" s="43">
        <f t="shared" si="1"/>
        <v>-1.1368683772161603E-12</v>
      </c>
      <c r="L14" s="43">
        <f t="shared" si="2"/>
        <v>2.8688162956314045E-13</v>
      </c>
      <c r="N14" t="s">
        <v>313</v>
      </c>
      <c r="O14">
        <v>100.25927664026264</v>
      </c>
      <c r="P14">
        <v>100.3094313559406</v>
      </c>
      <c r="Q14">
        <v>1.8053999999999999</v>
      </c>
      <c r="S14" t="s">
        <v>332</v>
      </c>
      <c r="T14">
        <v>100.259276640263</v>
      </c>
      <c r="U14">
        <v>100.309431355941</v>
      </c>
      <c r="V14">
        <v>1.8053999999999999</v>
      </c>
      <c r="X14">
        <f t="shared" si="3"/>
        <v>-3.5527136788005009E-13</v>
      </c>
      <c r="Y14">
        <f t="shared" si="4"/>
        <v>-3.979039320256561E-13</v>
      </c>
      <c r="Z14">
        <f t="shared" si="5"/>
        <v>0</v>
      </c>
      <c r="AC14" t="s">
        <v>147</v>
      </c>
      <c r="AD14" s="43">
        <v>100.43933212791499</v>
      </c>
      <c r="AE14" s="43">
        <v>100.48957691637318</v>
      </c>
      <c r="AF14" s="43">
        <v>4.252618163131813</v>
      </c>
      <c r="AH14" t="s">
        <v>147</v>
      </c>
      <c r="AI14" s="43">
        <v>100.43933212791499</v>
      </c>
      <c r="AJ14" s="43">
        <v>100.489576916373</v>
      </c>
      <c r="AK14" s="43">
        <v>4.2526181631320004</v>
      </c>
      <c r="AM14" s="43">
        <f t="shared" si="6"/>
        <v>0</v>
      </c>
      <c r="AN14" s="43">
        <f t="shared" si="7"/>
        <v>1.8474111129762605E-13</v>
      </c>
      <c r="AO14" s="43">
        <f t="shared" si="8"/>
        <v>-1.8740564655672642E-13</v>
      </c>
    </row>
    <row r="15" spans="1:41" x14ac:dyDescent="0.35">
      <c r="A15" t="s">
        <v>313</v>
      </c>
      <c r="B15">
        <v>100.30817069503352</v>
      </c>
      <c r="C15">
        <v>100.35834986996851</v>
      </c>
      <c r="D15">
        <v>1.8053999999999999</v>
      </c>
      <c r="F15">
        <v>100.30817069503399</v>
      </c>
      <c r="G15">
        <v>100.358349869969</v>
      </c>
      <c r="H15">
        <v>1.8053999999999999</v>
      </c>
      <c r="J15" s="43">
        <f t="shared" si="0"/>
        <v>-4.6895820560166612E-13</v>
      </c>
      <c r="K15" s="43">
        <f t="shared" si="1"/>
        <v>-4.9737991503207013E-13</v>
      </c>
      <c r="L15" s="43">
        <f t="shared" si="2"/>
        <v>0</v>
      </c>
      <c r="N15" t="s">
        <v>34</v>
      </c>
      <c r="O15">
        <v>100.28556205260134</v>
      </c>
      <c r="P15">
        <v>100.33572991756012</v>
      </c>
      <c r="Q15">
        <v>4.765251624649034</v>
      </c>
      <c r="S15" t="s">
        <v>34</v>
      </c>
      <c r="T15">
        <v>100.285562052602</v>
      </c>
      <c r="U15">
        <v>100.335729917561</v>
      </c>
      <c r="V15">
        <v>4.7652516246490002</v>
      </c>
      <c r="X15">
        <f t="shared" si="3"/>
        <v>-6.6791017161449417E-13</v>
      </c>
      <c r="Y15">
        <f t="shared" si="4"/>
        <v>-8.8107299234252423E-13</v>
      </c>
      <c r="Z15">
        <f t="shared" si="5"/>
        <v>3.3750779948604759E-14</v>
      </c>
      <c r="AC15" t="s">
        <v>67</v>
      </c>
      <c r="AD15" s="43">
        <v>100.4733531580366</v>
      </c>
      <c r="AE15" s="43">
        <v>100.52361496551936</v>
      </c>
      <c r="AF15" s="43">
        <v>4.3522111709777551</v>
      </c>
      <c r="AH15" t="s">
        <v>67</v>
      </c>
      <c r="AI15" s="43">
        <v>100.473353158037</v>
      </c>
      <c r="AJ15" s="43">
        <v>100.52361496552</v>
      </c>
      <c r="AK15" s="43">
        <v>4.3522111709780003</v>
      </c>
      <c r="AM15" s="43">
        <f t="shared" si="6"/>
        <v>-3.979039320256561E-13</v>
      </c>
      <c r="AN15" s="43">
        <f t="shared" si="7"/>
        <v>-6.3948846218409017E-13</v>
      </c>
      <c r="AO15" s="43">
        <f t="shared" si="8"/>
        <v>-2.4513724383723456E-13</v>
      </c>
    </row>
    <row r="16" spans="1:41" x14ac:dyDescent="0.35">
      <c r="A16" t="s">
        <v>34</v>
      </c>
      <c r="B16">
        <v>100.53883755212398</v>
      </c>
      <c r="C16">
        <v>100.58913211818306</v>
      </c>
      <c r="D16">
        <v>4.7532470947084695</v>
      </c>
      <c r="F16">
        <v>100.53883755212399</v>
      </c>
      <c r="G16">
        <v>100.589132118183</v>
      </c>
      <c r="H16">
        <v>4.7532470947079997</v>
      </c>
      <c r="J16" s="43">
        <f t="shared" si="0"/>
        <v>0</v>
      </c>
      <c r="K16" s="43">
        <f t="shared" si="1"/>
        <v>0</v>
      </c>
      <c r="L16" s="43">
        <f t="shared" si="2"/>
        <v>4.6984638402136625E-13</v>
      </c>
      <c r="N16" t="s">
        <v>320</v>
      </c>
      <c r="O16">
        <v>100.32820785104371</v>
      </c>
      <c r="P16">
        <v>100.37839704956849</v>
      </c>
      <c r="Q16">
        <v>1.8053999999999999</v>
      </c>
      <c r="S16" t="s">
        <v>320</v>
      </c>
      <c r="T16">
        <v>100.328207851043</v>
      </c>
      <c r="U16">
        <v>100.37839704956799</v>
      </c>
      <c r="V16">
        <v>1.8053999999999999</v>
      </c>
      <c r="X16">
        <f t="shared" si="3"/>
        <v>7.1054273576010019E-13</v>
      </c>
      <c r="Y16">
        <f t="shared" si="4"/>
        <v>4.9737991503207013E-13</v>
      </c>
      <c r="Z16">
        <f t="shared" si="5"/>
        <v>0</v>
      </c>
      <c r="AC16" t="s">
        <v>236</v>
      </c>
      <c r="AD16" s="43">
        <v>100.83309298577271</v>
      </c>
      <c r="AE16" s="43">
        <v>100.88353475314928</v>
      </c>
      <c r="AF16" s="43">
        <v>1.8053999999999999</v>
      </c>
      <c r="AH16" t="s">
        <v>236</v>
      </c>
      <c r="AI16" s="43">
        <v>100.833092985772</v>
      </c>
      <c r="AJ16" s="43">
        <v>100.88353475314899</v>
      </c>
      <c r="AK16" s="43">
        <v>1.8053999999999999</v>
      </c>
      <c r="AM16" s="43">
        <f t="shared" si="6"/>
        <v>7.1054273576010019E-13</v>
      </c>
      <c r="AN16" s="43">
        <f t="shared" si="7"/>
        <v>2.8421709430404007E-13</v>
      </c>
      <c r="AO16" s="43">
        <f t="shared" si="8"/>
        <v>0</v>
      </c>
    </row>
    <row r="17" spans="1:41" x14ac:dyDescent="0.35">
      <c r="A17" t="s">
        <v>320</v>
      </c>
      <c r="B17">
        <v>100.37953007591318</v>
      </c>
      <c r="C17">
        <v>100.42974494838737</v>
      </c>
      <c r="D17">
        <v>1.8053999999999999</v>
      </c>
      <c r="F17">
        <v>100.379530075913</v>
      </c>
      <c r="G17">
        <v>100.429744948387</v>
      </c>
      <c r="H17">
        <v>1.8053999999999999</v>
      </c>
      <c r="J17" s="43">
        <f t="shared" si="0"/>
        <v>1.8474111129762605E-13</v>
      </c>
      <c r="K17" s="43">
        <f t="shared" si="1"/>
        <v>3.694822225952521E-13</v>
      </c>
      <c r="L17" s="43">
        <f t="shared" si="2"/>
        <v>0</v>
      </c>
      <c r="N17" t="s">
        <v>147</v>
      </c>
      <c r="O17">
        <v>100.64271727194739</v>
      </c>
      <c r="P17">
        <v>100.69306380384931</v>
      </c>
      <c r="Q17">
        <v>4.2440242044126117</v>
      </c>
      <c r="S17" t="s">
        <v>147</v>
      </c>
      <c r="T17">
        <v>100.64271727194701</v>
      </c>
      <c r="U17">
        <v>100.693063803849</v>
      </c>
      <c r="V17">
        <v>4.2440242044129999</v>
      </c>
      <c r="X17">
        <f t="shared" si="3"/>
        <v>3.836930773104541E-13</v>
      </c>
      <c r="Y17">
        <f t="shared" si="4"/>
        <v>3.1263880373444408E-13</v>
      </c>
      <c r="Z17">
        <f t="shared" si="5"/>
        <v>-3.8813396940895473E-13</v>
      </c>
      <c r="AC17" t="s">
        <v>156</v>
      </c>
      <c r="AD17" s="43">
        <v>101.63998152688242</v>
      </c>
      <c r="AE17" s="43">
        <v>101.69082694035259</v>
      </c>
      <c r="AF17" s="43">
        <v>1.8053999999999999</v>
      </c>
      <c r="AH17" t="s">
        <v>156</v>
      </c>
      <c r="AI17" s="43">
        <v>101.639981526882</v>
      </c>
      <c r="AJ17" s="43">
        <v>101.690826940352</v>
      </c>
      <c r="AK17" s="43">
        <v>1.8053999999999999</v>
      </c>
      <c r="AM17" s="43">
        <f t="shared" si="6"/>
        <v>4.2632564145606011E-13</v>
      </c>
      <c r="AN17" s="43">
        <f t="shared" si="7"/>
        <v>5.9685589803848416E-13</v>
      </c>
      <c r="AO17" s="43">
        <f t="shared" si="8"/>
        <v>0</v>
      </c>
    </row>
    <row r="18" spans="1:41" x14ac:dyDescent="0.35">
      <c r="A18" t="s">
        <v>147</v>
      </c>
      <c r="B18">
        <v>100.85257159737273</v>
      </c>
      <c r="C18">
        <v>100.90302310892719</v>
      </c>
      <c r="D18">
        <v>4.2351932264573708</v>
      </c>
      <c r="F18">
        <v>100.85257159737399</v>
      </c>
      <c r="G18">
        <v>100.903023108928</v>
      </c>
      <c r="H18">
        <v>4.2351932264569996</v>
      </c>
      <c r="J18" s="43">
        <f t="shared" si="0"/>
        <v>-1.2647660696529783E-12</v>
      </c>
      <c r="K18" s="43">
        <f t="shared" si="1"/>
        <v>-8.1001871876651421E-13</v>
      </c>
      <c r="L18" s="43">
        <f t="shared" si="2"/>
        <v>3.7125857943465235E-13</v>
      </c>
      <c r="N18" t="s">
        <v>67</v>
      </c>
      <c r="O18">
        <v>100.68498941356995</v>
      </c>
      <c r="P18">
        <v>100.735357092116</v>
      </c>
      <c r="Q18">
        <v>4.3430629783734656</v>
      </c>
      <c r="S18" t="s">
        <v>67</v>
      </c>
      <c r="T18">
        <v>100.68498941356999</v>
      </c>
      <c r="U18">
        <v>100.735357092116</v>
      </c>
      <c r="V18">
        <v>4.3430629783730001</v>
      </c>
      <c r="X18">
        <f t="shared" si="3"/>
        <v>0</v>
      </c>
      <c r="Y18">
        <f t="shared" si="4"/>
        <v>0</v>
      </c>
      <c r="Z18">
        <f t="shared" si="5"/>
        <v>4.6540549192286562E-13</v>
      </c>
      <c r="AC18" t="s">
        <v>175</v>
      </c>
      <c r="AD18" s="43">
        <v>100.63795210231595</v>
      </c>
      <c r="AE18" s="43">
        <v>100.68829625044117</v>
      </c>
      <c r="AF18" s="43">
        <v>4.2325862674246286</v>
      </c>
      <c r="AH18" t="s">
        <v>175</v>
      </c>
      <c r="AI18" s="43">
        <v>100.63795210231601</v>
      </c>
      <c r="AJ18" s="43">
        <v>100.688296250441</v>
      </c>
      <c r="AK18" s="43">
        <v>4.2325862674249999</v>
      </c>
      <c r="AM18" s="43">
        <f t="shared" si="6"/>
        <v>0</v>
      </c>
      <c r="AN18" s="43">
        <f t="shared" si="7"/>
        <v>1.7053025658242404E-13</v>
      </c>
      <c r="AO18" s="43">
        <f t="shared" si="8"/>
        <v>-3.7125857943465235E-13</v>
      </c>
    </row>
    <row r="19" spans="1:41" x14ac:dyDescent="0.35">
      <c r="A19" t="s">
        <v>67</v>
      </c>
      <c r="B19">
        <v>100.90335729806705</v>
      </c>
      <c r="C19">
        <v>100.95383421517464</v>
      </c>
      <c r="D19">
        <v>4.3336640297138729</v>
      </c>
      <c r="F19">
        <v>100.903357298066</v>
      </c>
      <c r="G19">
        <v>100.953834215174</v>
      </c>
      <c r="H19">
        <v>4.3336640297139999</v>
      </c>
      <c r="J19" s="43">
        <f t="shared" si="0"/>
        <v>1.0516032489249483E-12</v>
      </c>
      <c r="K19" s="43">
        <f t="shared" si="1"/>
        <v>6.3948846218409017E-13</v>
      </c>
      <c r="L19" s="43">
        <f t="shared" si="2"/>
        <v>-1.2700951401711791E-13</v>
      </c>
      <c r="N19" t="s">
        <v>236</v>
      </c>
      <c r="O19">
        <v>100.92941420344133</v>
      </c>
      <c r="P19">
        <v>100.97990415551908</v>
      </c>
      <c r="Q19">
        <v>1.8053999999999999</v>
      </c>
      <c r="S19" t="s">
        <v>236</v>
      </c>
      <c r="T19">
        <v>100.929414203441</v>
      </c>
      <c r="U19">
        <v>100.97990415551899</v>
      </c>
      <c r="V19">
        <v>1.8053999999999999</v>
      </c>
      <c r="X19">
        <f t="shared" si="3"/>
        <v>3.2684965844964609E-13</v>
      </c>
      <c r="Y19">
        <f t="shared" si="4"/>
        <v>0</v>
      </c>
      <c r="Z19">
        <f t="shared" si="5"/>
        <v>0</v>
      </c>
      <c r="AC19" t="s">
        <v>56</v>
      </c>
      <c r="AD19" s="43">
        <v>100.70859925196658</v>
      </c>
      <c r="AE19" s="43">
        <v>100.75897874133724</v>
      </c>
      <c r="AF19" s="43">
        <v>4.4040740144773585</v>
      </c>
      <c r="AH19" t="s">
        <v>56</v>
      </c>
      <c r="AI19" s="43">
        <v>100.70859925196601</v>
      </c>
      <c r="AJ19" s="43">
        <v>100.758978741337</v>
      </c>
      <c r="AK19" s="43">
        <v>4.4040740144769996</v>
      </c>
      <c r="AM19" s="43">
        <f t="shared" si="6"/>
        <v>5.6843418860808015E-13</v>
      </c>
      <c r="AN19" s="43">
        <f t="shared" si="7"/>
        <v>2.4158453015843406E-13</v>
      </c>
      <c r="AO19" s="43">
        <f t="shared" si="8"/>
        <v>3.5882408155885059E-13</v>
      </c>
    </row>
    <row r="20" spans="1:41" x14ac:dyDescent="0.35">
      <c r="A20" t="s">
        <v>236</v>
      </c>
      <c r="B20">
        <v>100.47152969369557</v>
      </c>
      <c r="C20">
        <v>100.52179058899006</v>
      </c>
      <c r="D20">
        <v>2.42</v>
      </c>
      <c r="F20">
        <v>100.471529693696</v>
      </c>
      <c r="G20">
        <v>100.52179058899</v>
      </c>
      <c r="H20">
        <v>2.42</v>
      </c>
      <c r="J20" s="43">
        <f t="shared" si="0"/>
        <v>-4.2632564145606011E-13</v>
      </c>
      <c r="K20" s="43">
        <f t="shared" si="1"/>
        <v>0</v>
      </c>
      <c r="L20" s="43">
        <f t="shared" si="2"/>
        <v>0</v>
      </c>
      <c r="N20" t="s">
        <v>156</v>
      </c>
      <c r="O20">
        <v>101.82296253092211</v>
      </c>
      <c r="P20">
        <v>101.87389948066244</v>
      </c>
      <c r="Q20">
        <v>1.8053999999999999</v>
      </c>
      <c r="S20" t="s">
        <v>156</v>
      </c>
      <c r="T20">
        <v>101.822962530922</v>
      </c>
      <c r="U20">
        <v>101.873899480662</v>
      </c>
      <c r="V20">
        <v>1.8053999999999999</v>
      </c>
      <c r="X20">
        <f t="shared" si="3"/>
        <v>1.1368683772161603E-13</v>
      </c>
      <c r="Y20">
        <f t="shared" si="4"/>
        <v>4.4053649617126212E-13</v>
      </c>
      <c r="Z20">
        <f t="shared" si="5"/>
        <v>0</v>
      </c>
      <c r="AC20" t="s">
        <v>27</v>
      </c>
      <c r="AD20" s="43">
        <v>100.81574160835515</v>
      </c>
      <c r="AE20" s="43">
        <v>100.86617469570299</v>
      </c>
      <c r="AF20" s="43">
        <v>4.7401916593191533</v>
      </c>
      <c r="AH20" t="s">
        <v>27</v>
      </c>
      <c r="AI20" s="43">
        <v>100.815741608355</v>
      </c>
      <c r="AJ20" s="43">
        <v>100.86617469570299</v>
      </c>
      <c r="AK20" s="43">
        <v>4.7401916593189997</v>
      </c>
      <c r="AM20" s="43">
        <f t="shared" si="6"/>
        <v>1.5631940186722204E-13</v>
      </c>
      <c r="AN20" s="43">
        <f t="shared" si="7"/>
        <v>0</v>
      </c>
      <c r="AO20" s="43">
        <f t="shared" si="8"/>
        <v>1.5365486660812167E-13</v>
      </c>
    </row>
    <row r="21" spans="1:41" x14ac:dyDescent="0.35">
      <c r="A21" t="s">
        <v>156</v>
      </c>
      <c r="B21">
        <v>101.44697083530311</v>
      </c>
      <c r="C21">
        <v>101.49771969515068</v>
      </c>
      <c r="D21">
        <v>2.42</v>
      </c>
      <c r="F21">
        <v>101.44697083530301</v>
      </c>
      <c r="G21">
        <v>101.49771969515101</v>
      </c>
      <c r="H21">
        <v>2.42</v>
      </c>
      <c r="J21" s="43">
        <f t="shared" si="0"/>
        <v>0</v>
      </c>
      <c r="K21" s="43">
        <f t="shared" si="1"/>
        <v>-3.2684965844964609E-13</v>
      </c>
      <c r="L21" s="43">
        <f t="shared" si="2"/>
        <v>0</v>
      </c>
      <c r="N21" t="s">
        <v>175</v>
      </c>
      <c r="O21">
        <v>100.83767124566964</v>
      </c>
      <c r="P21">
        <v>100.8881153033213</v>
      </c>
      <c r="Q21">
        <v>4.2242032048939482</v>
      </c>
      <c r="S21" t="s">
        <v>175</v>
      </c>
      <c r="T21">
        <v>100.83767124566999</v>
      </c>
      <c r="U21">
        <v>100.888115303322</v>
      </c>
      <c r="V21">
        <v>4.2242032048939997</v>
      </c>
      <c r="X21">
        <f t="shared" si="3"/>
        <v>-3.5527136788005009E-13</v>
      </c>
      <c r="Y21">
        <f t="shared" si="4"/>
        <v>-6.9633188104489818E-13</v>
      </c>
      <c r="Z21">
        <f t="shared" si="5"/>
        <v>-5.1514348342607263E-14</v>
      </c>
      <c r="AC21" t="s">
        <v>140</v>
      </c>
      <c r="AD21" s="43">
        <v>100.77766005887212</v>
      </c>
      <c r="AE21" s="43">
        <v>100.82807409592007</v>
      </c>
      <c r="AF21" s="43">
        <v>4.2460892349556811</v>
      </c>
      <c r="AH21" t="s">
        <v>140</v>
      </c>
      <c r="AI21" s="43">
        <v>100.777660058872</v>
      </c>
      <c r="AJ21" s="43">
        <v>100.82807409592</v>
      </c>
      <c r="AK21" s="43">
        <v>4.246089234956</v>
      </c>
      <c r="AM21" s="43">
        <f t="shared" si="6"/>
        <v>1.1368683772161603E-13</v>
      </c>
      <c r="AN21" s="43">
        <f t="shared" si="7"/>
        <v>0</v>
      </c>
      <c r="AO21" s="43">
        <f t="shared" si="8"/>
        <v>-3.1885605267234496E-13</v>
      </c>
    </row>
    <row r="22" spans="1:41" x14ac:dyDescent="0.35">
      <c r="A22" t="s">
        <v>175</v>
      </c>
      <c r="B22">
        <v>101.04373798052121</v>
      </c>
      <c r="C22">
        <v>101.09428512308276</v>
      </c>
      <c r="D22">
        <v>4.2155884428198265</v>
      </c>
      <c r="F22">
        <v>101.04373798052001</v>
      </c>
      <c r="G22">
        <v>101.094285123082</v>
      </c>
      <c r="H22">
        <v>4.2155884428199997</v>
      </c>
      <c r="J22" s="43">
        <f t="shared" si="0"/>
        <v>1.2079226507921703E-12</v>
      </c>
      <c r="K22" s="43">
        <f t="shared" si="1"/>
        <v>7.531752999057062E-13</v>
      </c>
      <c r="L22" s="43">
        <f t="shared" si="2"/>
        <v>-1.7319479184152442E-13</v>
      </c>
      <c r="N22" t="s">
        <v>56</v>
      </c>
      <c r="O22">
        <v>100.92257923895744</v>
      </c>
      <c r="P22">
        <v>100.97306577184335</v>
      </c>
      <c r="Q22">
        <v>4.3947363250580933</v>
      </c>
      <c r="S22" t="s">
        <v>56</v>
      </c>
      <c r="T22">
        <v>100.922579238957</v>
      </c>
      <c r="U22">
        <v>100.973065771843</v>
      </c>
      <c r="V22">
        <v>4.394736325058</v>
      </c>
      <c r="X22">
        <f t="shared" si="3"/>
        <v>4.4053649617126212E-13</v>
      </c>
      <c r="Y22">
        <f t="shared" si="4"/>
        <v>3.5527136788005009E-13</v>
      </c>
      <c r="Z22">
        <f t="shared" si="5"/>
        <v>9.3258734068513149E-14</v>
      </c>
      <c r="AC22" t="s">
        <v>37</v>
      </c>
      <c r="AD22" s="43">
        <v>101.03315912517213</v>
      </c>
      <c r="AE22" s="43">
        <v>101.08370097565995</v>
      </c>
      <c r="AF22" s="43">
        <v>4.5445011961979249</v>
      </c>
      <c r="AH22" t="s">
        <v>37</v>
      </c>
      <c r="AI22" s="43">
        <v>101.03315912517201</v>
      </c>
      <c r="AJ22" s="43">
        <v>101.08370097565999</v>
      </c>
      <c r="AK22" s="43">
        <v>4.5445011961980004</v>
      </c>
      <c r="AM22" s="43">
        <f t="shared" si="6"/>
        <v>1.2789769243681803E-13</v>
      </c>
      <c r="AN22" s="43">
        <f t="shared" si="7"/>
        <v>0</v>
      </c>
      <c r="AO22" s="43">
        <f t="shared" si="8"/>
        <v>-7.5495165674510645E-14</v>
      </c>
    </row>
    <row r="23" spans="1:41" x14ac:dyDescent="0.35">
      <c r="A23" t="s">
        <v>56</v>
      </c>
      <c r="B23">
        <v>101.14336006398187</v>
      </c>
      <c r="C23">
        <v>101.19395704250311</v>
      </c>
      <c r="D23">
        <v>4.385143273067361</v>
      </c>
      <c r="F23">
        <v>101.143360063982</v>
      </c>
      <c r="G23">
        <v>101.193957042503</v>
      </c>
      <c r="H23">
        <v>4.3851432730670004</v>
      </c>
      <c r="J23" s="43">
        <f t="shared" si="0"/>
        <v>-1.2789769243681803E-13</v>
      </c>
      <c r="K23" s="43">
        <f t="shared" si="1"/>
        <v>1.1368683772161603E-13</v>
      </c>
      <c r="L23" s="43">
        <f t="shared" si="2"/>
        <v>3.6060043839825084E-13</v>
      </c>
      <c r="N23" t="s">
        <v>27</v>
      </c>
      <c r="O23">
        <v>101.05765528552929</v>
      </c>
      <c r="P23">
        <v>101.1082093902244</v>
      </c>
      <c r="Q23">
        <v>4.7288445011887168</v>
      </c>
      <c r="S23" t="s">
        <v>27</v>
      </c>
      <c r="T23">
        <v>101.05765528553</v>
      </c>
      <c r="U23">
        <v>101.108209390225</v>
      </c>
      <c r="V23">
        <v>4.7288445011890001</v>
      </c>
      <c r="X23">
        <f t="shared" si="3"/>
        <v>-7.1054273576010019E-13</v>
      </c>
      <c r="Y23">
        <f t="shared" si="4"/>
        <v>-5.9685589803848416E-13</v>
      </c>
      <c r="Z23">
        <f t="shared" si="5"/>
        <v>-2.8332891588433995E-13</v>
      </c>
      <c r="AC23" t="s">
        <v>21</v>
      </c>
      <c r="AD23" s="43">
        <v>101.21337460568881</v>
      </c>
      <c r="AE23" s="43">
        <v>101.2640066089933</v>
      </c>
      <c r="AF23" s="43">
        <v>4.6907091266307352</v>
      </c>
      <c r="AH23" t="s">
        <v>21</v>
      </c>
      <c r="AI23" s="43">
        <v>101.21337460569001</v>
      </c>
      <c r="AJ23" s="43">
        <v>101.26400660899399</v>
      </c>
      <c r="AK23" s="43">
        <v>4.6907091266309999</v>
      </c>
      <c r="AM23" s="43">
        <f t="shared" si="6"/>
        <v>-1.1937117960769683E-12</v>
      </c>
      <c r="AN23" s="43">
        <f t="shared" si="7"/>
        <v>-6.9633188104489818E-13</v>
      </c>
      <c r="AO23" s="43">
        <f t="shared" si="8"/>
        <v>-2.6467716907063732E-13</v>
      </c>
    </row>
    <row r="24" spans="1:41" x14ac:dyDescent="0.35">
      <c r="A24" t="s">
        <v>27</v>
      </c>
      <c r="B24">
        <v>101.30725760573822</v>
      </c>
      <c r="C24">
        <v>101.35793657402522</v>
      </c>
      <c r="D24">
        <v>4.7171935041397441</v>
      </c>
      <c r="F24">
        <v>101.30725760573699</v>
      </c>
      <c r="G24">
        <v>101.357936574024</v>
      </c>
      <c r="H24">
        <v>4.7171935041399999</v>
      </c>
      <c r="J24" s="43">
        <f t="shared" si="0"/>
        <v>1.2221335055073723E-12</v>
      </c>
      <c r="K24" s="43">
        <f t="shared" si="1"/>
        <v>1.2221335055073723E-12</v>
      </c>
      <c r="L24" s="43">
        <f t="shared" si="2"/>
        <v>-2.5579538487363607E-13</v>
      </c>
      <c r="N24" t="s">
        <v>140</v>
      </c>
      <c r="O24">
        <v>100.97876908066796</v>
      </c>
      <c r="P24">
        <v>101.02928372252921</v>
      </c>
      <c r="Q24">
        <v>4.2376327360274999</v>
      </c>
      <c r="S24" t="s">
        <v>140</v>
      </c>
      <c r="T24">
        <v>100.978769080669</v>
      </c>
      <c r="U24">
        <v>101.02928372253</v>
      </c>
      <c r="V24">
        <v>4.2376327360269999</v>
      </c>
      <c r="X24">
        <f t="shared" si="3"/>
        <v>-1.0373923942097463E-12</v>
      </c>
      <c r="Y24">
        <f t="shared" si="4"/>
        <v>-7.815970093361102E-13</v>
      </c>
      <c r="Z24">
        <f t="shared" si="5"/>
        <v>5.0004445029117051E-13</v>
      </c>
      <c r="AC24" t="s">
        <v>253</v>
      </c>
      <c r="AD24" s="43">
        <v>100.52760414137289</v>
      </c>
      <c r="AE24" s="43">
        <v>100.57789308791685</v>
      </c>
      <c r="AF24" s="43">
        <v>2.42</v>
      </c>
      <c r="AH24" t="s">
        <v>253</v>
      </c>
      <c r="AI24" s="43">
        <v>100.527604141373</v>
      </c>
      <c r="AJ24" s="43">
        <v>100.577893087917</v>
      </c>
      <c r="AK24" s="43">
        <v>2.42</v>
      </c>
      <c r="AM24" s="43">
        <f t="shared" si="6"/>
        <v>-1.1368683772161603E-13</v>
      </c>
      <c r="AN24" s="43">
        <f t="shared" si="7"/>
        <v>-1.5631940186722204E-13</v>
      </c>
      <c r="AO24" s="43">
        <f t="shared" si="8"/>
        <v>0</v>
      </c>
    </row>
    <row r="25" spans="1:41" x14ac:dyDescent="0.35">
      <c r="A25" t="s">
        <v>140</v>
      </c>
      <c r="B25">
        <v>99.95</v>
      </c>
      <c r="C25">
        <v>100</v>
      </c>
      <c r="D25">
        <v>4.28125</v>
      </c>
      <c r="F25">
        <v>99.95</v>
      </c>
      <c r="G25">
        <v>100</v>
      </c>
      <c r="H25">
        <v>4.28125</v>
      </c>
      <c r="J25" s="43">
        <f t="shared" si="0"/>
        <v>0</v>
      </c>
      <c r="K25" s="43">
        <f t="shared" si="1"/>
        <v>0</v>
      </c>
      <c r="L25" s="43">
        <f t="shared" si="2"/>
        <v>0</v>
      </c>
      <c r="N25" t="s">
        <v>37</v>
      </c>
      <c r="O25">
        <v>101.25942903720818</v>
      </c>
      <c r="P25">
        <v>101.3100840792478</v>
      </c>
      <c r="Q25">
        <v>4.5343462516590458</v>
      </c>
      <c r="S25" t="s">
        <v>37</v>
      </c>
      <c r="T25">
        <v>101.259429037207</v>
      </c>
      <c r="U25">
        <v>101.31008407924701</v>
      </c>
      <c r="V25">
        <v>4.5343462516589996</v>
      </c>
      <c r="X25">
        <f t="shared" si="3"/>
        <v>1.1795009413617663E-12</v>
      </c>
      <c r="Y25">
        <f t="shared" si="4"/>
        <v>7.9580786405131221E-13</v>
      </c>
      <c r="Z25">
        <f t="shared" si="5"/>
        <v>4.6185277824406512E-14</v>
      </c>
      <c r="AC25" t="s">
        <v>24</v>
      </c>
      <c r="AD25" s="43">
        <v>100.03105412189689</v>
      </c>
      <c r="AE25" s="43">
        <v>100.08109466923149</v>
      </c>
      <c r="AF25" s="43">
        <v>4.7461511244444052</v>
      </c>
      <c r="AH25" t="s">
        <v>24</v>
      </c>
      <c r="AI25" s="43">
        <v>100.031054121897</v>
      </c>
      <c r="AJ25" s="43">
        <v>100.081094669232</v>
      </c>
      <c r="AK25" s="43">
        <v>4.7461511244440002</v>
      </c>
      <c r="AM25" s="43">
        <f t="shared" si="6"/>
        <v>-1.1368683772161603E-13</v>
      </c>
      <c r="AN25" s="43">
        <f t="shared" si="7"/>
        <v>-5.1159076974727213E-13</v>
      </c>
      <c r="AO25" s="43">
        <f t="shared" si="8"/>
        <v>4.0500935938325711E-13</v>
      </c>
    </row>
    <row r="26" spans="1:41" x14ac:dyDescent="0.35">
      <c r="A26" t="s">
        <v>37</v>
      </c>
      <c r="B26">
        <v>100.11507102448419</v>
      </c>
      <c r="C26">
        <v>100.16515360128483</v>
      </c>
      <c r="D26">
        <v>4.5861757655619222</v>
      </c>
      <c r="F26">
        <v>100.115071024483</v>
      </c>
      <c r="G26">
        <v>100.165153601284</v>
      </c>
      <c r="H26">
        <v>4.5861757655620004</v>
      </c>
      <c r="J26" s="43">
        <f t="shared" si="0"/>
        <v>1.1937117960769683E-12</v>
      </c>
      <c r="K26" s="43">
        <f t="shared" si="1"/>
        <v>8.2422957348171622E-13</v>
      </c>
      <c r="L26" s="43">
        <f t="shared" si="2"/>
        <v>-7.815970093361102E-14</v>
      </c>
      <c r="N26" t="s">
        <v>21</v>
      </c>
      <c r="O26">
        <v>99.997592530292323</v>
      </c>
      <c r="P26">
        <v>100.04761633846155</v>
      </c>
      <c r="Q26">
        <v>4.7477393003854562</v>
      </c>
      <c r="S26" t="s">
        <v>21</v>
      </c>
      <c r="T26">
        <v>99.997592530293005</v>
      </c>
      <c r="U26">
        <v>100.04761633846201</v>
      </c>
      <c r="V26">
        <v>4.7477393003849997</v>
      </c>
      <c r="X26">
        <f t="shared" si="3"/>
        <v>-6.8212102632969618E-13</v>
      </c>
      <c r="Y26">
        <f t="shared" si="4"/>
        <v>-4.5474735088646412E-13</v>
      </c>
      <c r="Z26">
        <f t="shared" si="5"/>
        <v>4.5652370772586437E-13</v>
      </c>
      <c r="AC26" t="s">
        <v>144</v>
      </c>
      <c r="AD26" s="43">
        <v>100.12745359125952</v>
      </c>
      <c r="AE26" s="43">
        <v>100.17754236244073</v>
      </c>
      <c r="AF26" s="43">
        <v>4.2736624387435125</v>
      </c>
      <c r="AH26" t="s">
        <v>144</v>
      </c>
      <c r="AI26" s="43">
        <v>100.12745359125999</v>
      </c>
      <c r="AJ26" s="43">
        <v>100.177542362441</v>
      </c>
      <c r="AK26" s="43">
        <v>4.2736624387440001</v>
      </c>
      <c r="AM26" s="43">
        <f t="shared" si="6"/>
        <v>-4.6895820560166612E-13</v>
      </c>
      <c r="AN26" s="43">
        <f t="shared" si="7"/>
        <v>-2.7000623958883807E-13</v>
      </c>
      <c r="AO26" s="43">
        <f t="shared" si="8"/>
        <v>-4.8760995241536875E-13</v>
      </c>
    </row>
    <row r="27" spans="1:41" x14ac:dyDescent="0.35">
      <c r="A27" t="s">
        <v>21</v>
      </c>
      <c r="B27">
        <v>100.24325917559329</v>
      </c>
      <c r="C27">
        <v>100.29340587853255</v>
      </c>
      <c r="D27">
        <v>4.7361039924726702</v>
      </c>
      <c r="F27">
        <v>100.243259175593</v>
      </c>
      <c r="G27">
        <v>100.293405878532</v>
      </c>
      <c r="H27">
        <v>4.7361039924729997</v>
      </c>
      <c r="J27" s="43">
        <f t="shared" si="0"/>
        <v>2.9842794901924208E-13</v>
      </c>
      <c r="K27" s="43">
        <f t="shared" si="1"/>
        <v>5.5422333389287814E-13</v>
      </c>
      <c r="L27" s="43">
        <f t="shared" si="2"/>
        <v>-3.2951419370874646E-13</v>
      </c>
      <c r="N27" t="s">
        <v>253</v>
      </c>
      <c r="O27">
        <v>100.57459370264878</v>
      </c>
      <c r="P27">
        <v>100.62490615572663</v>
      </c>
      <c r="Q27">
        <v>2.42</v>
      </c>
      <c r="S27" t="s">
        <v>253</v>
      </c>
      <c r="T27">
        <v>100.574593702649</v>
      </c>
      <c r="U27">
        <v>100.624906155727</v>
      </c>
      <c r="V27">
        <v>2.42</v>
      </c>
      <c r="X27">
        <f t="shared" si="3"/>
        <v>-2.1316282072803006E-13</v>
      </c>
      <c r="Y27">
        <f t="shared" si="4"/>
        <v>-3.694822225952521E-13</v>
      </c>
      <c r="Z27">
        <f t="shared" si="5"/>
        <v>0</v>
      </c>
      <c r="AC27" t="s">
        <v>99</v>
      </c>
      <c r="AD27" s="43">
        <v>100.25766445115768</v>
      </c>
      <c r="AE27" s="43">
        <v>100.30781836033785</v>
      </c>
      <c r="AF27" s="43">
        <v>4.3304201716319426</v>
      </c>
      <c r="AH27" t="s">
        <v>99</v>
      </c>
      <c r="AI27" s="43">
        <v>100.25766445115801</v>
      </c>
      <c r="AJ27" s="43">
        <v>100.307818360338</v>
      </c>
      <c r="AK27" s="43">
        <v>4.3304201716320003</v>
      </c>
      <c r="AM27" s="43">
        <f t="shared" si="6"/>
        <v>-3.2684965844964609E-13</v>
      </c>
      <c r="AN27" s="43">
        <f t="shared" si="7"/>
        <v>-1.5631940186722204E-13</v>
      </c>
      <c r="AO27" s="43">
        <f t="shared" si="8"/>
        <v>-5.773159728050814E-14</v>
      </c>
    </row>
    <row r="28" spans="1:41" x14ac:dyDescent="0.35">
      <c r="A28" t="s">
        <v>253</v>
      </c>
      <c r="B28">
        <v>100.62305208118879</v>
      </c>
      <c r="C28">
        <v>100.67338877557657</v>
      </c>
      <c r="D28">
        <v>2.42</v>
      </c>
      <c r="F28">
        <v>100.623052081189</v>
      </c>
      <c r="G28">
        <v>100.673388775577</v>
      </c>
      <c r="H28">
        <v>2.42</v>
      </c>
      <c r="J28" s="43">
        <f t="shared" si="0"/>
        <v>-2.1316282072803006E-13</v>
      </c>
      <c r="K28" s="43">
        <f t="shared" si="1"/>
        <v>-4.2632564145606011E-13</v>
      </c>
      <c r="L28" s="43">
        <f t="shared" si="2"/>
        <v>0</v>
      </c>
      <c r="N28" t="s">
        <v>24</v>
      </c>
      <c r="O28">
        <v>100.27398100514736</v>
      </c>
      <c r="P28">
        <v>100.3241430766857</v>
      </c>
      <c r="Q28">
        <v>4.7346529502566472</v>
      </c>
      <c r="S28" t="s">
        <v>24</v>
      </c>
      <c r="T28">
        <v>100.273981005148</v>
      </c>
      <c r="U28">
        <v>100.324143076686</v>
      </c>
      <c r="V28">
        <v>4.7346529502569998</v>
      </c>
      <c r="X28">
        <f t="shared" si="3"/>
        <v>-6.3948846218409017E-13</v>
      </c>
      <c r="Y28">
        <f t="shared" si="4"/>
        <v>-2.9842794901924208E-13</v>
      </c>
      <c r="Z28">
        <f t="shared" si="5"/>
        <v>-3.5260683262094972E-13</v>
      </c>
      <c r="AC28" t="s">
        <v>42</v>
      </c>
      <c r="AD28" s="43">
        <v>100.33360500986825</v>
      </c>
      <c r="AE28" s="43">
        <v>100.38379690832241</v>
      </c>
      <c r="AF28" s="43">
        <v>4.5761867367851581</v>
      </c>
      <c r="AH28" t="s">
        <v>42</v>
      </c>
      <c r="AI28" s="43">
        <v>100.333605009869</v>
      </c>
      <c r="AJ28" s="43">
        <v>100.38379690832301</v>
      </c>
      <c r="AK28" s="43">
        <v>4.576186736785</v>
      </c>
      <c r="AM28" s="43">
        <f t="shared" si="6"/>
        <v>-7.531752999057062E-13</v>
      </c>
      <c r="AN28" s="43">
        <f t="shared" si="7"/>
        <v>-5.9685589803848416E-13</v>
      </c>
      <c r="AO28" s="43">
        <f t="shared" si="8"/>
        <v>1.5809575870662229E-13</v>
      </c>
    </row>
    <row r="29" spans="1:41" x14ac:dyDescent="0.35">
      <c r="A29" t="s">
        <v>24</v>
      </c>
      <c r="B29">
        <v>100.52463479529875</v>
      </c>
      <c r="C29">
        <v>100.57492225642696</v>
      </c>
      <c r="D29">
        <v>4.7228472997367534</v>
      </c>
      <c r="F29">
        <v>100.524634795298</v>
      </c>
      <c r="G29">
        <v>100.57492225642601</v>
      </c>
      <c r="H29">
        <v>4.7228472997370003</v>
      </c>
      <c r="J29" s="43">
        <f t="shared" si="0"/>
        <v>7.531752999057062E-13</v>
      </c>
      <c r="K29" s="43">
        <f t="shared" si="1"/>
        <v>9.5212726591853425E-13</v>
      </c>
      <c r="L29" s="43">
        <f t="shared" si="2"/>
        <v>-2.4691360067663481E-13</v>
      </c>
      <c r="N29" t="s">
        <v>144</v>
      </c>
      <c r="O29">
        <v>100.33193016868013</v>
      </c>
      <c r="P29">
        <v>100.38212122929477</v>
      </c>
      <c r="Q29">
        <v>4.2649527102746578</v>
      </c>
      <c r="S29" t="s">
        <v>144</v>
      </c>
      <c r="T29">
        <v>100.33193016867899</v>
      </c>
      <c r="U29">
        <v>100.382121229294</v>
      </c>
      <c r="V29">
        <v>4.2649527102749998</v>
      </c>
      <c r="X29">
        <f t="shared" si="3"/>
        <v>1.1368683772161603E-12</v>
      </c>
      <c r="Y29">
        <f t="shared" si="4"/>
        <v>7.673861546209082E-13</v>
      </c>
      <c r="Z29">
        <f t="shared" si="5"/>
        <v>-3.4194869158454821E-13</v>
      </c>
      <c r="AC29" t="s">
        <v>30</v>
      </c>
      <c r="AD29" s="43">
        <v>100.4245021711382</v>
      </c>
      <c r="AE29" s="43">
        <v>100.47473954090864</v>
      </c>
      <c r="AF29" s="43">
        <v>4.7586587652245633</v>
      </c>
      <c r="AH29" t="s">
        <v>30</v>
      </c>
      <c r="AI29" s="43">
        <v>100.424502171139</v>
      </c>
      <c r="AJ29" s="43">
        <v>100.474739540909</v>
      </c>
      <c r="AK29" s="43">
        <v>4.7586587652250003</v>
      </c>
      <c r="AM29" s="43">
        <f t="shared" si="6"/>
        <v>-7.9580786405131221E-13</v>
      </c>
      <c r="AN29" s="43">
        <f t="shared" si="7"/>
        <v>-3.5527136788005009E-13</v>
      </c>
      <c r="AO29" s="43">
        <f t="shared" si="8"/>
        <v>-4.3698378249246161E-13</v>
      </c>
    </row>
    <row r="30" spans="1:41" x14ac:dyDescent="0.35">
      <c r="A30" t="s">
        <v>144</v>
      </c>
      <c r="B30">
        <v>100.54291064330637</v>
      </c>
      <c r="C30">
        <v>100.59320724692984</v>
      </c>
      <c r="D30">
        <v>4.2560030812922172</v>
      </c>
      <c r="F30">
        <v>100.542910643307</v>
      </c>
      <c r="G30">
        <v>100.59320724693001</v>
      </c>
      <c r="H30">
        <v>4.2560030812919996</v>
      </c>
      <c r="J30" s="43">
        <f t="shared" si="0"/>
        <v>-6.2527760746888816E-13</v>
      </c>
      <c r="K30" s="43">
        <f t="shared" si="1"/>
        <v>-1.7053025658242404E-13</v>
      </c>
      <c r="L30" s="43">
        <f t="shared" si="2"/>
        <v>2.1760371282653068E-13</v>
      </c>
      <c r="N30" t="s">
        <v>99</v>
      </c>
      <c r="O30">
        <v>100.4670599510993</v>
      </c>
      <c r="P30">
        <v>100.5173186104045</v>
      </c>
      <c r="Q30">
        <v>4.3213946213945071</v>
      </c>
      <c r="S30" t="s">
        <v>99</v>
      </c>
      <c r="T30">
        <v>100.4670599511</v>
      </c>
      <c r="U30">
        <v>100.517318610405</v>
      </c>
      <c r="V30">
        <v>4.321394621394</v>
      </c>
      <c r="X30">
        <f t="shared" si="3"/>
        <v>-6.9633188104489818E-13</v>
      </c>
      <c r="Y30">
        <f t="shared" si="4"/>
        <v>-4.9737991503207013E-13</v>
      </c>
      <c r="Z30">
        <f t="shared" si="5"/>
        <v>5.0714987764877151E-13</v>
      </c>
      <c r="AC30" t="s">
        <v>77</v>
      </c>
      <c r="AD30" s="43">
        <v>100.62198656740651</v>
      </c>
      <c r="AE30" s="43">
        <v>100.67232272877089</v>
      </c>
      <c r="AF30" s="43">
        <v>4.3768236200044965</v>
      </c>
      <c r="AH30" t="s">
        <v>77</v>
      </c>
      <c r="AI30" s="43">
        <v>100.621986567406</v>
      </c>
      <c r="AJ30" s="43">
        <v>100.67232272877</v>
      </c>
      <c r="AK30" s="43">
        <v>4.3768236200050001</v>
      </c>
      <c r="AM30" s="43">
        <f t="shared" si="6"/>
        <v>5.1159076974727213E-13</v>
      </c>
      <c r="AN30" s="43">
        <f t="shared" si="7"/>
        <v>8.9528384705772623E-13</v>
      </c>
      <c r="AO30" s="43">
        <f t="shared" si="8"/>
        <v>-5.0359716396997101E-13</v>
      </c>
    </row>
    <row r="31" spans="1:41" x14ac:dyDescent="0.35">
      <c r="A31" t="s">
        <v>99</v>
      </c>
      <c r="B31">
        <v>100.68311580707839</v>
      </c>
      <c r="C31">
        <v>100.73348254835257</v>
      </c>
      <c r="D31">
        <v>4.3121213424890561</v>
      </c>
      <c r="F31">
        <v>100.683115807078</v>
      </c>
      <c r="G31">
        <v>100.733482548352</v>
      </c>
      <c r="H31">
        <v>4.3121213424890001</v>
      </c>
      <c r="J31" s="43">
        <f t="shared" si="0"/>
        <v>3.979039320256561E-13</v>
      </c>
      <c r="K31" s="43">
        <f t="shared" si="1"/>
        <v>5.6843418860808015E-13</v>
      </c>
      <c r="L31" s="43">
        <f t="shared" si="2"/>
        <v>5.595524044110789E-14</v>
      </c>
      <c r="N31" t="s">
        <v>42</v>
      </c>
      <c r="O31">
        <v>100.56332237245799</v>
      </c>
      <c r="P31">
        <v>100.61362918705152</v>
      </c>
      <c r="Q31">
        <v>4.5657333276983048</v>
      </c>
      <c r="S31" t="s">
        <v>42</v>
      </c>
      <c r="T31">
        <v>100.563322372458</v>
      </c>
      <c r="U31">
        <v>100.613629187052</v>
      </c>
      <c r="V31">
        <v>4.5657333276980001</v>
      </c>
      <c r="X31">
        <f t="shared" si="3"/>
        <v>0</v>
      </c>
      <c r="Y31">
        <f t="shared" si="4"/>
        <v>-4.8316906031686813E-13</v>
      </c>
      <c r="Z31">
        <f t="shared" si="5"/>
        <v>3.0464519795714295E-13</v>
      </c>
      <c r="AC31" t="s">
        <v>263</v>
      </c>
      <c r="AD31" s="43">
        <v>100.74852811573106</v>
      </c>
      <c r="AE31" s="43">
        <v>100.79892757952082</v>
      </c>
      <c r="AF31" s="43">
        <v>2.42</v>
      </c>
      <c r="AH31" t="s">
        <v>263</v>
      </c>
      <c r="AI31" s="43">
        <v>100.74852811573101</v>
      </c>
      <c r="AJ31" s="43">
        <v>100.79892757952101</v>
      </c>
      <c r="AK31" s="43">
        <v>2.42</v>
      </c>
      <c r="AM31" s="43">
        <f t="shared" si="6"/>
        <v>0</v>
      </c>
      <c r="AN31" s="43">
        <f t="shared" si="7"/>
        <v>-1.8474111129762605E-13</v>
      </c>
      <c r="AO31" s="43">
        <f t="shared" si="8"/>
        <v>0</v>
      </c>
    </row>
    <row r="32" spans="1:41" x14ac:dyDescent="0.35">
      <c r="A32" t="s">
        <v>42</v>
      </c>
      <c r="B32">
        <v>100.80034647957304</v>
      </c>
      <c r="C32">
        <v>100.85077186550578</v>
      </c>
      <c r="D32">
        <v>4.5549973639529586</v>
      </c>
      <c r="F32">
        <v>100.80034647957299</v>
      </c>
      <c r="G32">
        <v>100.850771865506</v>
      </c>
      <c r="H32">
        <v>4.5549973639530004</v>
      </c>
      <c r="J32" s="43">
        <f t="shared" si="0"/>
        <v>0</v>
      </c>
      <c r="K32" s="43">
        <f t="shared" si="1"/>
        <v>-2.2737367544323206E-13</v>
      </c>
      <c r="L32" s="43">
        <f t="shared" si="2"/>
        <v>-4.1744385725905886E-14</v>
      </c>
      <c r="N32" t="s">
        <v>30</v>
      </c>
      <c r="O32">
        <v>100.66941163406172</v>
      </c>
      <c r="P32">
        <v>100.71977151982162</v>
      </c>
      <c r="Q32">
        <v>4.7470818567723336</v>
      </c>
      <c r="S32" t="s">
        <v>30</v>
      </c>
      <c r="T32">
        <v>100.669411634062</v>
      </c>
      <c r="U32">
        <v>100.719771519822</v>
      </c>
      <c r="V32">
        <v>4.7470818567719997</v>
      </c>
      <c r="X32">
        <f t="shared" si="3"/>
        <v>-2.8421709430404007E-13</v>
      </c>
      <c r="Y32">
        <f t="shared" si="4"/>
        <v>-3.836930773104541E-13</v>
      </c>
      <c r="Z32">
        <f t="shared" si="5"/>
        <v>3.3395508580724709E-13</v>
      </c>
      <c r="AC32" t="s">
        <v>45</v>
      </c>
      <c r="AD32" s="43">
        <v>101.26710904461839</v>
      </c>
      <c r="AE32" s="43">
        <v>101.31776792858268</v>
      </c>
      <c r="AF32" s="43">
        <v>4.5031588173320545</v>
      </c>
      <c r="AH32" t="s">
        <v>45</v>
      </c>
      <c r="AI32" s="43">
        <v>101.267109044619</v>
      </c>
      <c r="AJ32" s="43">
        <v>101.317767928583</v>
      </c>
      <c r="AK32" s="43">
        <v>4.5031588173320003</v>
      </c>
      <c r="AM32" s="43">
        <f t="shared" si="6"/>
        <v>-6.1106675275368616E-13</v>
      </c>
      <c r="AN32" s="43">
        <f t="shared" si="7"/>
        <v>-3.1263880373444408E-13</v>
      </c>
      <c r="AO32" s="43">
        <f t="shared" si="8"/>
        <v>5.4178883601707639E-14</v>
      </c>
    </row>
    <row r="33" spans="1:41" x14ac:dyDescent="0.35">
      <c r="A33" t="s">
        <v>30</v>
      </c>
      <c r="B33">
        <v>100.9221110648712</v>
      </c>
      <c r="C33">
        <v>100.97259736355298</v>
      </c>
      <c r="D33">
        <v>4.7351956123155423</v>
      </c>
      <c r="F33">
        <v>100.922111064872</v>
      </c>
      <c r="G33">
        <v>100.972597363554</v>
      </c>
      <c r="H33">
        <v>4.7351956123149996</v>
      </c>
      <c r="J33" s="43">
        <f t="shared" si="0"/>
        <v>-7.9580786405131221E-13</v>
      </c>
      <c r="K33" s="43">
        <f t="shared" si="1"/>
        <v>-1.0231815394945443E-12</v>
      </c>
      <c r="L33" s="43">
        <f t="shared" si="2"/>
        <v>5.4267701443677652E-13</v>
      </c>
      <c r="N33" t="s">
        <v>77</v>
      </c>
      <c r="O33">
        <v>100.83354060272497</v>
      </c>
      <c r="P33">
        <v>100.88398259402197</v>
      </c>
      <c r="Q33">
        <v>4.3676408154222681</v>
      </c>
      <c r="S33" t="s">
        <v>77</v>
      </c>
      <c r="T33">
        <v>100.83354060272499</v>
      </c>
      <c r="U33">
        <v>100.883982594022</v>
      </c>
      <c r="V33">
        <v>4.3676408154219999</v>
      </c>
      <c r="X33">
        <f t="shared" si="3"/>
        <v>0</v>
      </c>
      <c r="Y33">
        <f t="shared" si="4"/>
        <v>0</v>
      </c>
      <c r="Z33">
        <f t="shared" si="5"/>
        <v>2.6822988274943782E-13</v>
      </c>
      <c r="AC33" t="s">
        <v>33</v>
      </c>
      <c r="AD33" s="43">
        <v>100.04103118439485</v>
      </c>
      <c r="AE33" s="43">
        <v>100.09107672275623</v>
      </c>
      <c r="AF33" s="43">
        <v>4.8081209210389613</v>
      </c>
      <c r="AH33" t="s">
        <v>33</v>
      </c>
      <c r="AI33" s="43">
        <v>100.041031184396</v>
      </c>
      <c r="AJ33" s="43">
        <v>100.09107672275699</v>
      </c>
      <c r="AK33" s="43">
        <v>4.8081209210390004</v>
      </c>
      <c r="AM33" s="43">
        <f t="shared" si="6"/>
        <v>-1.1510792319313623E-12</v>
      </c>
      <c r="AN33" s="43">
        <f t="shared" si="7"/>
        <v>-7.673861546209082E-13</v>
      </c>
      <c r="AO33" s="43">
        <f t="shared" si="8"/>
        <v>-3.907985046680551E-14</v>
      </c>
    </row>
    <row r="34" spans="1:41" x14ac:dyDescent="0.35">
      <c r="A34" t="s">
        <v>77</v>
      </c>
      <c r="B34">
        <v>101.05181837305142</v>
      </c>
      <c r="C34">
        <v>101.10236955783033</v>
      </c>
      <c r="D34">
        <v>4.3582064587315479</v>
      </c>
      <c r="F34">
        <v>101.05181837305101</v>
      </c>
      <c r="G34">
        <v>101.10236955783</v>
      </c>
      <c r="H34">
        <v>4.358206458732</v>
      </c>
      <c r="J34" s="43">
        <f t="shared" si="0"/>
        <v>4.1211478674085811E-13</v>
      </c>
      <c r="K34" s="43">
        <f t="shared" si="1"/>
        <v>3.2684965844964609E-13</v>
      </c>
      <c r="L34" s="43">
        <f t="shared" si="2"/>
        <v>-4.5208281562736374E-13</v>
      </c>
      <c r="N34" t="s">
        <v>263</v>
      </c>
      <c r="O34">
        <v>100.79589708869575</v>
      </c>
      <c r="P34">
        <v>100.84632024882016</v>
      </c>
      <c r="Q34">
        <v>2.42</v>
      </c>
      <c r="S34" t="s">
        <v>263</v>
      </c>
      <c r="T34">
        <v>100.79589708869599</v>
      </c>
      <c r="U34">
        <v>100.84632024882001</v>
      </c>
      <c r="V34">
        <v>2.42</v>
      </c>
      <c r="X34">
        <f t="shared" si="3"/>
        <v>-2.4158453015843406E-13</v>
      </c>
      <c r="Y34">
        <f t="shared" si="4"/>
        <v>1.5631940186722204E-13</v>
      </c>
      <c r="Z34">
        <f t="shared" si="5"/>
        <v>0</v>
      </c>
      <c r="AC34" t="s">
        <v>146</v>
      </c>
      <c r="AD34" s="43">
        <v>100.44086288412775</v>
      </c>
      <c r="AE34" s="43">
        <v>100.49110843834693</v>
      </c>
      <c r="AF34" s="43">
        <v>4.260327173748534</v>
      </c>
      <c r="AH34" t="s">
        <v>146</v>
      </c>
      <c r="AI34" s="43">
        <v>100.44086288412799</v>
      </c>
      <c r="AJ34" s="43">
        <v>100.491108438347</v>
      </c>
      <c r="AK34" s="43">
        <v>4.2603271737490003</v>
      </c>
      <c r="AM34" s="43">
        <f t="shared" si="6"/>
        <v>-2.4158453015843406E-13</v>
      </c>
      <c r="AN34" s="43">
        <f t="shared" si="7"/>
        <v>0</v>
      </c>
      <c r="AO34" s="43">
        <f t="shared" si="8"/>
        <v>-4.6629367034256575E-13</v>
      </c>
    </row>
    <row r="35" spans="1:41" x14ac:dyDescent="0.35">
      <c r="A35" t="s">
        <v>263</v>
      </c>
      <c r="B35">
        <v>100.51543086608551</v>
      </c>
      <c r="C35">
        <v>100.56571372294698</v>
      </c>
      <c r="D35">
        <v>2.6399999999999997</v>
      </c>
      <c r="F35">
        <v>100.51543086608601</v>
      </c>
      <c r="G35">
        <v>100.565713722947</v>
      </c>
      <c r="H35">
        <v>2.64</v>
      </c>
      <c r="J35" s="43">
        <f t="shared" si="0"/>
        <v>-4.9737991503207013E-13</v>
      </c>
      <c r="K35" s="43">
        <f t="shared" si="1"/>
        <v>0</v>
      </c>
      <c r="L35" s="43">
        <f t="shared" si="2"/>
        <v>0</v>
      </c>
      <c r="N35" t="s">
        <v>45</v>
      </c>
      <c r="O35">
        <v>100.12061185777499</v>
      </c>
      <c r="P35">
        <v>100.17069720637818</v>
      </c>
      <c r="Q35">
        <v>4.5547252113060974</v>
      </c>
      <c r="S35" t="s">
        <v>45</v>
      </c>
      <c r="T35">
        <v>100.120611857775</v>
      </c>
      <c r="U35">
        <v>100.17069720637799</v>
      </c>
      <c r="V35">
        <v>4.5547252113059997</v>
      </c>
      <c r="X35">
        <f t="shared" si="3"/>
        <v>0</v>
      </c>
      <c r="Y35">
        <f t="shared" si="4"/>
        <v>1.8474111129762605E-13</v>
      </c>
      <c r="Z35">
        <f t="shared" si="5"/>
        <v>9.7699626167013776E-14</v>
      </c>
      <c r="AC35" t="s">
        <v>274</v>
      </c>
      <c r="AD35" s="43">
        <v>100.23782918898839</v>
      </c>
      <c r="AE35" s="43">
        <v>100.28797317557617</v>
      </c>
      <c r="AF35" s="43">
        <v>2.6799999999999997</v>
      </c>
      <c r="AH35" t="s">
        <v>274</v>
      </c>
      <c r="AI35" s="43">
        <v>100.237829188988</v>
      </c>
      <c r="AJ35" s="43">
        <v>100.287973175576</v>
      </c>
      <c r="AK35" s="43">
        <v>2.68</v>
      </c>
      <c r="AM35" s="43">
        <f t="shared" si="6"/>
        <v>3.836930773104541E-13</v>
      </c>
      <c r="AN35" s="43">
        <f t="shared" si="7"/>
        <v>1.7053025658242404E-13</v>
      </c>
      <c r="AO35" s="43">
        <f t="shared" si="8"/>
        <v>0</v>
      </c>
    </row>
    <row r="36" spans="1:41" x14ac:dyDescent="0.35">
      <c r="A36" t="s">
        <v>45</v>
      </c>
      <c r="B36">
        <v>100.35025569915881</v>
      </c>
      <c r="C36">
        <v>100.40045592712237</v>
      </c>
      <c r="D36">
        <v>4.5443020730023171</v>
      </c>
      <c r="F36">
        <v>100.350255699158</v>
      </c>
      <c r="G36">
        <v>100.400455927122</v>
      </c>
      <c r="H36">
        <v>4.5443020730020001</v>
      </c>
      <c r="J36" s="43">
        <f t="shared" si="0"/>
        <v>8.1001871876651421E-13</v>
      </c>
      <c r="K36" s="43">
        <f t="shared" si="1"/>
        <v>3.694822225952521E-13</v>
      </c>
      <c r="L36" s="43">
        <f t="shared" si="2"/>
        <v>3.1707969583294471E-13</v>
      </c>
      <c r="N36" t="s">
        <v>33</v>
      </c>
      <c r="O36">
        <v>100.28905161654995</v>
      </c>
      <c r="P36">
        <v>100.33922122716353</v>
      </c>
      <c r="Q36">
        <v>4.7962301691625795</v>
      </c>
      <c r="S36" t="s">
        <v>33</v>
      </c>
      <c r="T36">
        <v>100.28905161655</v>
      </c>
      <c r="U36">
        <v>100.339221227164</v>
      </c>
      <c r="V36">
        <v>4.7962301691629996</v>
      </c>
      <c r="X36">
        <f t="shared" si="3"/>
        <v>0</v>
      </c>
      <c r="Y36">
        <f t="shared" si="4"/>
        <v>-4.6895820560166612E-13</v>
      </c>
      <c r="Z36">
        <f t="shared" si="5"/>
        <v>-4.2010839251815923E-13</v>
      </c>
      <c r="AC36" t="s">
        <v>280</v>
      </c>
      <c r="AD36" s="43">
        <v>100.23782918898839</v>
      </c>
      <c r="AE36" s="43">
        <v>100.28797317557617</v>
      </c>
      <c r="AF36" s="43">
        <v>2.6799999999999997</v>
      </c>
      <c r="AH36" t="s">
        <v>280</v>
      </c>
      <c r="AI36" s="43">
        <v>100.237829188988</v>
      </c>
      <c r="AJ36" s="43">
        <v>100.287973175576</v>
      </c>
      <c r="AK36" s="43">
        <v>2.68</v>
      </c>
      <c r="AM36" s="43">
        <f t="shared" si="6"/>
        <v>3.836930773104541E-13</v>
      </c>
      <c r="AN36" s="43">
        <f t="shared" si="7"/>
        <v>1.7053025658242404E-13</v>
      </c>
      <c r="AO36" s="43">
        <f t="shared" si="8"/>
        <v>0</v>
      </c>
    </row>
    <row r="37" spans="1:41" x14ac:dyDescent="0.35">
      <c r="A37" t="s">
        <v>33</v>
      </c>
      <c r="B37">
        <v>100.54496096887374</v>
      </c>
      <c r="C37">
        <v>100.59525859817282</v>
      </c>
      <c r="D37">
        <v>4.7840226935779384</v>
      </c>
      <c r="F37">
        <v>100.54496096887399</v>
      </c>
      <c r="G37">
        <v>100.595258598173</v>
      </c>
      <c r="H37">
        <v>4.7840226935779997</v>
      </c>
      <c r="J37" s="43">
        <f t="shared" si="0"/>
        <v>-2.5579538487363607E-13</v>
      </c>
      <c r="K37" s="43">
        <f t="shared" si="1"/>
        <v>-1.8474111129762605E-13</v>
      </c>
      <c r="L37" s="43">
        <f t="shared" si="2"/>
        <v>-6.1284310959308641E-14</v>
      </c>
      <c r="N37" t="s">
        <v>146</v>
      </c>
      <c r="O37">
        <v>100.64488426897709</v>
      </c>
      <c r="P37">
        <v>100.69523188491955</v>
      </c>
      <c r="Q37">
        <v>4.2516908892894403</v>
      </c>
      <c r="S37" t="s">
        <v>146</v>
      </c>
      <c r="T37">
        <v>100.64488426897699</v>
      </c>
      <c r="U37">
        <v>100.695231884919</v>
      </c>
      <c r="V37">
        <v>4.2516908892889997</v>
      </c>
      <c r="X37">
        <f t="shared" si="3"/>
        <v>0</v>
      </c>
      <c r="Y37">
        <f t="shared" si="4"/>
        <v>5.5422333389287814E-13</v>
      </c>
      <c r="Z37">
        <f t="shared" si="5"/>
        <v>4.4053649617126212E-13</v>
      </c>
      <c r="AC37" t="s">
        <v>283</v>
      </c>
      <c r="AD37" s="43">
        <v>100.23782918898839</v>
      </c>
      <c r="AE37" s="43">
        <v>100.28797317557617</v>
      </c>
      <c r="AF37" s="43">
        <v>2.6799999999999997</v>
      </c>
      <c r="AH37" t="s">
        <v>283</v>
      </c>
      <c r="AI37" s="43">
        <v>100.237829188988</v>
      </c>
      <c r="AJ37" s="43">
        <v>100.287973175576</v>
      </c>
      <c r="AK37" s="43">
        <v>2.68</v>
      </c>
      <c r="AM37" s="43">
        <f t="shared" si="6"/>
        <v>3.836930773104541E-13</v>
      </c>
      <c r="AN37" s="43">
        <f t="shared" si="7"/>
        <v>1.7053025658242404E-13</v>
      </c>
      <c r="AO37" s="43">
        <f t="shared" si="8"/>
        <v>0</v>
      </c>
    </row>
    <row r="38" spans="1:41" x14ac:dyDescent="0.35">
      <c r="A38" t="s">
        <v>146</v>
      </c>
      <c r="B38">
        <v>100.85539507247549</v>
      </c>
      <c r="C38">
        <v>100.90584799647372</v>
      </c>
      <c r="D38">
        <v>4.2428165314557518</v>
      </c>
      <c r="F38">
        <v>100.855395072476</v>
      </c>
      <c r="G38">
        <v>100.90584799647399</v>
      </c>
      <c r="H38">
        <v>4.2428165314559996</v>
      </c>
      <c r="J38" s="43">
        <f t="shared" si="0"/>
        <v>-5.1159076974727213E-13</v>
      </c>
      <c r="K38" s="43">
        <f t="shared" si="1"/>
        <v>-2.7000623958883807E-13</v>
      </c>
      <c r="L38" s="43">
        <f t="shared" si="2"/>
        <v>-2.4780177909633494E-13</v>
      </c>
      <c r="N38" t="s">
        <v>274</v>
      </c>
      <c r="O38">
        <v>100.32206478558122</v>
      </c>
      <c r="P38">
        <v>100.37225091103673</v>
      </c>
      <c r="Q38">
        <v>2.6399999999999997</v>
      </c>
      <c r="S38" t="s">
        <v>274</v>
      </c>
      <c r="T38">
        <v>100.32206478558101</v>
      </c>
      <c r="U38">
        <v>100.372250911037</v>
      </c>
      <c r="V38">
        <v>2.64</v>
      </c>
      <c r="X38">
        <f t="shared" si="3"/>
        <v>2.1316282072803006E-13</v>
      </c>
      <c r="Y38">
        <f t="shared" si="4"/>
        <v>-2.7000623958883807E-13</v>
      </c>
      <c r="Z38">
        <f t="shared" si="5"/>
        <v>0</v>
      </c>
      <c r="AC38" t="s">
        <v>155</v>
      </c>
      <c r="AD38" s="43">
        <v>102.36528093441736</v>
      </c>
      <c r="AE38" s="43">
        <v>102.41648917900686</v>
      </c>
      <c r="AF38" s="43">
        <v>2.6799999999999997</v>
      </c>
      <c r="AH38" t="s">
        <v>155</v>
      </c>
      <c r="AI38" s="43">
        <v>102.365280934418</v>
      </c>
      <c r="AJ38" s="43">
        <v>102.416489179007</v>
      </c>
      <c r="AK38" s="43">
        <v>2.68</v>
      </c>
      <c r="AM38" s="43">
        <f t="shared" si="6"/>
        <v>-6.3948846218409017E-13</v>
      </c>
      <c r="AN38" s="43">
        <f t="shared" si="7"/>
        <v>-1.4210854715202004E-13</v>
      </c>
      <c r="AO38" s="43">
        <f t="shared" si="8"/>
        <v>0</v>
      </c>
    </row>
    <row r="39" spans="1:41" x14ac:dyDescent="0.35">
      <c r="A39" t="s">
        <v>274</v>
      </c>
      <c r="B39">
        <v>100.3389272828712</v>
      </c>
      <c r="C39">
        <v>100.38912184379309</v>
      </c>
      <c r="D39">
        <v>2.6399999999999997</v>
      </c>
      <c r="F39">
        <v>100.338927282871</v>
      </c>
      <c r="G39">
        <v>100.38912184379301</v>
      </c>
      <c r="H39">
        <v>2.64</v>
      </c>
      <c r="J39" s="43">
        <f t="shared" si="0"/>
        <v>1.9895196601282805E-13</v>
      </c>
      <c r="K39" s="43">
        <f t="shared" si="1"/>
        <v>0</v>
      </c>
      <c r="L39" s="43">
        <f t="shared" si="2"/>
        <v>0</v>
      </c>
      <c r="N39" t="s">
        <v>280</v>
      </c>
      <c r="O39">
        <v>100.32206478558122</v>
      </c>
      <c r="P39">
        <v>100.37225091103673</v>
      </c>
      <c r="Q39">
        <v>2.6399999999999997</v>
      </c>
      <c r="S39" t="s">
        <v>280</v>
      </c>
      <c r="T39">
        <v>100.32206478558101</v>
      </c>
      <c r="U39">
        <v>100.372250911037</v>
      </c>
      <c r="V39">
        <v>2.64</v>
      </c>
      <c r="X39">
        <f t="shared" si="3"/>
        <v>2.1316282072803006E-13</v>
      </c>
      <c r="Y39">
        <f t="shared" si="4"/>
        <v>-2.7000623958883807E-13</v>
      </c>
      <c r="Z39">
        <f t="shared" si="5"/>
        <v>0</v>
      </c>
      <c r="AC39" t="s">
        <v>55</v>
      </c>
      <c r="AD39" s="43">
        <v>100.71760583478029</v>
      </c>
      <c r="AE39" s="43">
        <v>100.76798982969513</v>
      </c>
      <c r="AF39" s="43">
        <v>4.4346920163362356</v>
      </c>
      <c r="AH39" t="s">
        <v>55</v>
      </c>
      <c r="AI39" s="43">
        <v>100.71760583478</v>
      </c>
      <c r="AJ39" s="43">
        <v>100.767989829695</v>
      </c>
      <c r="AK39" s="43">
        <v>4.4346920163360002</v>
      </c>
      <c r="AM39" s="43">
        <f t="shared" si="6"/>
        <v>2.8421709430404007E-13</v>
      </c>
      <c r="AN39" s="43">
        <f t="shared" si="7"/>
        <v>1.2789769243681803E-13</v>
      </c>
      <c r="AO39" s="43">
        <f t="shared" si="8"/>
        <v>2.3536728122053319E-13</v>
      </c>
    </row>
    <row r="40" spans="1:41" x14ac:dyDescent="0.35">
      <c r="A40" t="s">
        <v>280</v>
      </c>
      <c r="B40">
        <v>100.3389272828712</v>
      </c>
      <c r="C40">
        <v>100.38912184379309</v>
      </c>
      <c r="D40">
        <v>2.6399999999999997</v>
      </c>
      <c r="F40">
        <v>100.338927282871</v>
      </c>
      <c r="G40">
        <v>100.38912184379301</v>
      </c>
      <c r="H40">
        <v>2.64</v>
      </c>
      <c r="J40" s="43">
        <f t="shared" si="0"/>
        <v>1.9895196601282805E-13</v>
      </c>
      <c r="K40" s="43">
        <f t="shared" si="1"/>
        <v>0</v>
      </c>
      <c r="L40" s="43">
        <f t="shared" si="2"/>
        <v>0</v>
      </c>
      <c r="N40" t="s">
        <v>283</v>
      </c>
      <c r="O40">
        <v>100.32206478558122</v>
      </c>
      <c r="P40">
        <v>100.37225091103673</v>
      </c>
      <c r="Q40">
        <v>2.6399999999999997</v>
      </c>
      <c r="S40" t="s">
        <v>283</v>
      </c>
      <c r="T40">
        <v>100.32206478558101</v>
      </c>
      <c r="U40">
        <v>100.372250911037</v>
      </c>
      <c r="V40">
        <v>2.64</v>
      </c>
      <c r="X40">
        <f t="shared" si="3"/>
        <v>2.1316282072803006E-13</v>
      </c>
      <c r="Y40">
        <f t="shared" si="4"/>
        <v>-2.7000623958883807E-13</v>
      </c>
      <c r="Z40">
        <f t="shared" si="5"/>
        <v>0</v>
      </c>
      <c r="AC40" t="s">
        <v>26</v>
      </c>
      <c r="AD40" s="43">
        <v>100.82483293529069</v>
      </c>
      <c r="AE40" s="43">
        <v>100.87527057057596</v>
      </c>
      <c r="AF40" s="43">
        <v>4.7707430897377385</v>
      </c>
      <c r="AH40" t="s">
        <v>26</v>
      </c>
      <c r="AI40" s="43">
        <v>100.824832935291</v>
      </c>
      <c r="AJ40" s="43">
        <v>100.87527057057601</v>
      </c>
      <c r="AK40" s="43">
        <v>4.7707430897379997</v>
      </c>
      <c r="AM40" s="43">
        <f t="shared" si="6"/>
        <v>-3.1263880373444408E-13</v>
      </c>
      <c r="AN40" s="43">
        <f t="shared" si="7"/>
        <v>0</v>
      </c>
      <c r="AO40" s="43">
        <f t="shared" si="8"/>
        <v>-2.6112445539183682E-13</v>
      </c>
    </row>
    <row r="41" spans="1:41" x14ac:dyDescent="0.35">
      <c r="A41" t="s">
        <v>283</v>
      </c>
      <c r="B41">
        <v>100.3389272828712</v>
      </c>
      <c r="C41">
        <v>100.38912184379309</v>
      </c>
      <c r="D41">
        <v>2.6399999999999997</v>
      </c>
      <c r="F41">
        <v>100.338927282871</v>
      </c>
      <c r="G41">
        <v>100.38912184379301</v>
      </c>
      <c r="H41">
        <v>2.64</v>
      </c>
      <c r="J41" s="43">
        <f t="shared" si="0"/>
        <v>1.9895196601282805E-13</v>
      </c>
      <c r="K41" s="43">
        <f t="shared" si="1"/>
        <v>0</v>
      </c>
      <c r="L41" s="43">
        <f t="shared" si="2"/>
        <v>0</v>
      </c>
      <c r="N41" t="s">
        <v>155</v>
      </c>
      <c r="O41">
        <v>102.54809281951201</v>
      </c>
      <c r="P41">
        <v>102.59939251576989</v>
      </c>
      <c r="Q41">
        <v>2.6399999999999997</v>
      </c>
      <c r="S41" t="s">
        <v>155</v>
      </c>
      <c r="T41">
        <v>102.54809281951199</v>
      </c>
      <c r="U41">
        <v>102.59939251577001</v>
      </c>
      <c r="V41">
        <v>2.64</v>
      </c>
      <c r="X41">
        <f t="shared" si="3"/>
        <v>0</v>
      </c>
      <c r="Y41">
        <f t="shared" si="4"/>
        <v>-1.1368683772161603E-13</v>
      </c>
      <c r="Z41">
        <f t="shared" si="5"/>
        <v>0</v>
      </c>
      <c r="AC41" t="s">
        <v>36</v>
      </c>
      <c r="AD41" s="43">
        <v>101.0452984630105</v>
      </c>
      <c r="AE41" s="43">
        <v>101.09584638620359</v>
      </c>
      <c r="AF41" s="43">
        <v>4.5748664908859871</v>
      </c>
      <c r="AH41" t="s">
        <v>36</v>
      </c>
      <c r="AI41" s="43">
        <v>101.04529846301099</v>
      </c>
      <c r="AJ41" s="43">
        <v>101.095846386204</v>
      </c>
      <c r="AK41" s="43">
        <v>4.5748664908860004</v>
      </c>
      <c r="AM41" s="43">
        <f t="shared" si="6"/>
        <v>-4.9737991503207013E-13</v>
      </c>
      <c r="AN41" s="43">
        <f t="shared" si="7"/>
        <v>-4.1211478674085811E-13</v>
      </c>
      <c r="AO41" s="43">
        <f t="shared" si="8"/>
        <v>-1.3322676295501878E-14</v>
      </c>
    </row>
    <row r="42" spans="1:41" x14ac:dyDescent="0.35">
      <c r="A42" t="s">
        <v>155</v>
      </c>
      <c r="B42">
        <v>102.66530205535209</v>
      </c>
      <c r="C42">
        <v>102.71666038554486</v>
      </c>
      <c r="D42">
        <v>2.6399999999999997</v>
      </c>
      <c r="F42">
        <v>102.665302055352</v>
      </c>
      <c r="G42">
        <v>102.716660385545</v>
      </c>
      <c r="H42">
        <v>2.64</v>
      </c>
      <c r="J42" s="43">
        <f t="shared" si="0"/>
        <v>0</v>
      </c>
      <c r="K42" s="43">
        <f t="shared" si="1"/>
        <v>-1.4210854715202004E-13</v>
      </c>
      <c r="L42" s="43">
        <f t="shared" si="2"/>
        <v>0</v>
      </c>
      <c r="N42" t="s">
        <v>55</v>
      </c>
      <c r="O42">
        <v>100.93412633109581</v>
      </c>
      <c r="P42">
        <v>100.98461864041602</v>
      </c>
      <c r="Q42">
        <v>4.425178864032981</v>
      </c>
      <c r="S42" t="s">
        <v>55</v>
      </c>
      <c r="T42">
        <v>100.934126331096</v>
      </c>
      <c r="U42">
        <v>100.984618640416</v>
      </c>
      <c r="V42">
        <v>4.4251788640329996</v>
      </c>
      <c r="X42">
        <f t="shared" si="3"/>
        <v>-1.8474111129762605E-13</v>
      </c>
      <c r="Y42">
        <f t="shared" si="4"/>
        <v>0</v>
      </c>
      <c r="Z42">
        <f t="shared" si="5"/>
        <v>-1.865174681370263E-14</v>
      </c>
      <c r="AC42" t="s">
        <v>73</v>
      </c>
      <c r="AD42" s="43">
        <v>100.96736327578154</v>
      </c>
      <c r="AE42" s="43">
        <v>101.01787221188748</v>
      </c>
      <c r="AF42" s="43">
        <v>4.3618519213687081</v>
      </c>
      <c r="AH42" t="s">
        <v>73</v>
      </c>
      <c r="AI42" s="43">
        <v>100.967363275781</v>
      </c>
      <c r="AJ42" s="43">
        <v>101.017872211887</v>
      </c>
      <c r="AK42" s="43">
        <v>4.3618519213690004</v>
      </c>
      <c r="AM42" s="43">
        <f t="shared" si="6"/>
        <v>5.4001247917767614E-13</v>
      </c>
      <c r="AN42" s="43">
        <f t="shared" si="7"/>
        <v>4.8316906031686813E-13</v>
      </c>
      <c r="AO42" s="43">
        <f t="shared" si="8"/>
        <v>-2.922107000813412E-13</v>
      </c>
    </row>
    <row r="43" spans="1:41" x14ac:dyDescent="0.35">
      <c r="A43" t="s">
        <v>55</v>
      </c>
      <c r="B43">
        <v>101.15752840940925</v>
      </c>
      <c r="C43">
        <v>101.20813247564708</v>
      </c>
      <c r="D43">
        <v>4.4154060456310464</v>
      </c>
      <c r="F43">
        <v>101.157528409409</v>
      </c>
      <c r="G43">
        <v>101.20813247564701</v>
      </c>
      <c r="H43">
        <v>4.4154060456310003</v>
      </c>
      <c r="J43" s="43">
        <f t="shared" si="0"/>
        <v>2.5579538487363607E-13</v>
      </c>
      <c r="K43" s="43">
        <f t="shared" si="1"/>
        <v>0</v>
      </c>
      <c r="L43" s="43">
        <f t="shared" si="2"/>
        <v>4.6185277824406512E-14</v>
      </c>
      <c r="N43" t="s">
        <v>26</v>
      </c>
      <c r="O43">
        <v>101.06928699669511</v>
      </c>
      <c r="P43">
        <v>101.11984692015518</v>
      </c>
      <c r="Q43">
        <v>4.7592041983607611</v>
      </c>
      <c r="S43" t="s">
        <v>26</v>
      </c>
      <c r="T43">
        <v>101.069286996695</v>
      </c>
      <c r="U43">
        <v>101.119846920155</v>
      </c>
      <c r="V43">
        <v>4.7592041983610001</v>
      </c>
      <c r="X43">
        <f t="shared" si="3"/>
        <v>1.1368683772161603E-13</v>
      </c>
      <c r="Y43">
        <f t="shared" si="4"/>
        <v>1.8474111129762605E-13</v>
      </c>
      <c r="Z43">
        <f t="shared" si="5"/>
        <v>-2.3891999489933369E-13</v>
      </c>
      <c r="AC43" t="s">
        <v>86</v>
      </c>
      <c r="AD43" s="43">
        <v>101.07292435103015</v>
      </c>
      <c r="AE43" s="43">
        <v>101.12348609407718</v>
      </c>
      <c r="AF43" s="43">
        <v>4.357296381080829</v>
      </c>
      <c r="AH43" t="s">
        <v>86</v>
      </c>
      <c r="AI43" s="43">
        <v>101.07292435103</v>
      </c>
      <c r="AJ43" s="43">
        <v>101.12348609407699</v>
      </c>
      <c r="AK43" s="43">
        <v>4.3572963810810004</v>
      </c>
      <c r="AM43" s="43">
        <f t="shared" si="6"/>
        <v>1.5631940186722204E-13</v>
      </c>
      <c r="AN43" s="43">
        <f t="shared" si="7"/>
        <v>1.8474111129762605E-13</v>
      </c>
      <c r="AO43" s="43">
        <f t="shared" si="8"/>
        <v>-1.7141843500212417E-13</v>
      </c>
    </row>
    <row r="44" spans="1:41" x14ac:dyDescent="0.35">
      <c r="A44" t="s">
        <v>26</v>
      </c>
      <c r="B44">
        <v>101.32151044112283</v>
      </c>
      <c r="C44">
        <v>101.37219653939252</v>
      </c>
      <c r="D44">
        <v>4.7473569324601703</v>
      </c>
      <c r="F44">
        <v>101.321510441122</v>
      </c>
      <c r="G44">
        <v>101.37219653939199</v>
      </c>
      <c r="H44">
        <v>4.7473569324599998</v>
      </c>
      <c r="J44" s="43">
        <f t="shared" si="0"/>
        <v>8.2422957348171622E-13</v>
      </c>
      <c r="K44" s="43">
        <f t="shared" si="1"/>
        <v>5.2580162446247414E-13</v>
      </c>
      <c r="L44" s="43">
        <f t="shared" si="2"/>
        <v>1.7053025658242404E-13</v>
      </c>
      <c r="N44" t="s">
        <v>36</v>
      </c>
      <c r="O44">
        <v>101.27410425997891</v>
      </c>
      <c r="P44">
        <v>101.32476664330056</v>
      </c>
      <c r="Q44">
        <v>4.564530620910932</v>
      </c>
      <c r="S44" t="s">
        <v>36</v>
      </c>
      <c r="T44">
        <v>101.274104259978</v>
      </c>
      <c r="U44">
        <v>101.32476664329999</v>
      </c>
      <c r="V44">
        <v>4.5645306209110004</v>
      </c>
      <c r="X44">
        <f t="shared" si="3"/>
        <v>9.0949470177292824E-13</v>
      </c>
      <c r="Y44">
        <f t="shared" si="4"/>
        <v>5.6843418860808015E-13</v>
      </c>
      <c r="Z44">
        <f t="shared" si="5"/>
        <v>-6.8389738316909643E-14</v>
      </c>
      <c r="AC44" t="s">
        <v>190</v>
      </c>
      <c r="AD44" s="43">
        <v>101.05078843471068</v>
      </c>
      <c r="AE44" s="43">
        <v>101.10133910426281</v>
      </c>
      <c r="AF44" s="43">
        <v>2.6799999999999997</v>
      </c>
      <c r="AH44" t="s">
        <v>190</v>
      </c>
      <c r="AI44" s="43">
        <v>101.050788434711</v>
      </c>
      <c r="AJ44" s="43">
        <v>101.101339104263</v>
      </c>
      <c r="AK44" s="43">
        <v>2.68</v>
      </c>
      <c r="AM44" s="43">
        <f t="shared" si="6"/>
        <v>-3.1263880373444408E-13</v>
      </c>
      <c r="AN44" s="43">
        <f t="shared" si="7"/>
        <v>-1.9895196601282805E-13</v>
      </c>
      <c r="AO44" s="43">
        <f t="shared" si="8"/>
        <v>0</v>
      </c>
    </row>
    <row r="45" spans="1:41" x14ac:dyDescent="0.35">
      <c r="A45" t="s">
        <v>36</v>
      </c>
      <c r="B45">
        <v>100.1169440050826</v>
      </c>
      <c r="C45">
        <v>100.16702751884202</v>
      </c>
      <c r="D45">
        <v>4.6172878586518999</v>
      </c>
      <c r="F45">
        <v>100.116944005082</v>
      </c>
      <c r="G45">
        <v>100.167027518841</v>
      </c>
      <c r="H45">
        <v>4.6172878586520003</v>
      </c>
      <c r="J45" s="43">
        <f t="shared" si="0"/>
        <v>5.9685589803848416E-13</v>
      </c>
      <c r="K45" s="43">
        <f t="shared" si="1"/>
        <v>1.0231815394945443E-12</v>
      </c>
      <c r="L45" s="43">
        <f t="shared" si="2"/>
        <v>-1.0036416142611415E-13</v>
      </c>
      <c r="N45" t="s">
        <v>73</v>
      </c>
      <c r="O45">
        <v>101.17840748591927</v>
      </c>
      <c r="P45">
        <v>101.22902199691772</v>
      </c>
      <c r="Q45">
        <v>4.3527536995607488</v>
      </c>
      <c r="S45" t="s">
        <v>73</v>
      </c>
      <c r="T45">
        <v>101.178407485919</v>
      </c>
      <c r="U45">
        <v>101.229021996917</v>
      </c>
      <c r="V45">
        <v>4.3527536995610001</v>
      </c>
      <c r="X45">
        <f t="shared" si="3"/>
        <v>2.7000623958883807E-13</v>
      </c>
      <c r="Y45">
        <f t="shared" si="4"/>
        <v>7.2475359047530219E-13</v>
      </c>
      <c r="Z45">
        <f t="shared" si="5"/>
        <v>-2.5135449277513544E-13</v>
      </c>
      <c r="AC45" t="s">
        <v>286</v>
      </c>
      <c r="AD45" s="43">
        <v>100.1049092826884</v>
      </c>
      <c r="AE45" s="43">
        <v>100.15498677607643</v>
      </c>
      <c r="AF45" s="43">
        <v>2.6799999999999997</v>
      </c>
      <c r="AH45" t="s">
        <v>286</v>
      </c>
      <c r="AI45" s="43">
        <v>100.104909282688</v>
      </c>
      <c r="AJ45" s="43">
        <v>100.154986776076</v>
      </c>
      <c r="AK45" s="43">
        <v>2.68</v>
      </c>
      <c r="AM45" s="43">
        <f t="shared" si="6"/>
        <v>3.979039320256561E-13</v>
      </c>
      <c r="AN45" s="43">
        <f t="shared" si="7"/>
        <v>4.2632564145606011E-13</v>
      </c>
      <c r="AO45" s="43">
        <f t="shared" si="8"/>
        <v>0</v>
      </c>
    </row>
    <row r="46" spans="1:41" x14ac:dyDescent="0.35">
      <c r="A46" t="s">
        <v>73</v>
      </c>
      <c r="B46">
        <v>100.11082152291975</v>
      </c>
      <c r="C46">
        <v>100.1609019739067</v>
      </c>
      <c r="D46">
        <v>4.3991716459860637</v>
      </c>
      <c r="F46">
        <v>100.110821522919</v>
      </c>
      <c r="G46">
        <v>100.16090197390599</v>
      </c>
      <c r="H46">
        <v>4.3991716459859997</v>
      </c>
      <c r="J46" s="43">
        <f t="shared" si="0"/>
        <v>7.531752999057062E-13</v>
      </c>
      <c r="K46" s="43">
        <f t="shared" si="1"/>
        <v>7.1054273576010019E-13</v>
      </c>
      <c r="L46" s="43">
        <f t="shared" si="2"/>
        <v>6.3948846218409017E-14</v>
      </c>
      <c r="N46" t="s">
        <v>86</v>
      </c>
      <c r="O46">
        <v>99.998965327057007</v>
      </c>
      <c r="P46">
        <v>100.04898982196798</v>
      </c>
      <c r="Q46">
        <v>4.4040924429528925</v>
      </c>
      <c r="S46" t="s">
        <v>86</v>
      </c>
      <c r="T46">
        <v>99.998965327058002</v>
      </c>
      <c r="U46">
        <v>100.048989821969</v>
      </c>
      <c r="V46">
        <v>4.404092442953</v>
      </c>
      <c r="X46">
        <f t="shared" si="3"/>
        <v>-9.9475983006414026E-13</v>
      </c>
      <c r="Y46">
        <f t="shared" si="4"/>
        <v>-1.0231815394945443E-12</v>
      </c>
      <c r="Z46">
        <f t="shared" si="5"/>
        <v>-1.0746958878371515E-13</v>
      </c>
      <c r="AC46" t="s">
        <v>295</v>
      </c>
      <c r="AD46" s="43">
        <v>100.1049092826884</v>
      </c>
      <c r="AE46" s="43">
        <v>100.15498677607643</v>
      </c>
      <c r="AF46" s="43">
        <v>2.6799999999999997</v>
      </c>
      <c r="AH46" t="s">
        <v>295</v>
      </c>
      <c r="AI46" s="43">
        <v>100.104909282688</v>
      </c>
      <c r="AJ46" s="43">
        <v>100.154986776076</v>
      </c>
      <c r="AK46" s="43">
        <v>2.68</v>
      </c>
      <c r="AM46" s="43">
        <f t="shared" si="6"/>
        <v>3.979039320256561E-13</v>
      </c>
      <c r="AN46" s="43">
        <f t="shared" si="7"/>
        <v>4.2632564145606011E-13</v>
      </c>
      <c r="AO46" s="43">
        <f t="shared" si="8"/>
        <v>0</v>
      </c>
    </row>
    <row r="47" spans="1:41" x14ac:dyDescent="0.35">
      <c r="A47" t="s">
        <v>86</v>
      </c>
      <c r="B47">
        <v>100.21560519167589</v>
      </c>
      <c r="C47">
        <v>100.26573806070624</v>
      </c>
      <c r="D47">
        <v>4.3945719497244617</v>
      </c>
      <c r="F47">
        <v>100.215605191676</v>
      </c>
      <c r="G47">
        <v>100.265738060706</v>
      </c>
      <c r="H47">
        <v>4.3945719497239999</v>
      </c>
      <c r="J47" s="43">
        <f t="shared" si="0"/>
        <v>-1.1368683772161603E-13</v>
      </c>
      <c r="K47" s="43">
        <f t="shared" si="1"/>
        <v>2.4158453015843406E-13</v>
      </c>
      <c r="L47" s="43">
        <f t="shared" si="2"/>
        <v>4.6185277824406512E-13</v>
      </c>
      <c r="N47" t="s">
        <v>190</v>
      </c>
      <c r="O47">
        <v>101.17580618761363</v>
      </c>
      <c r="P47">
        <v>101.22641939731228</v>
      </c>
      <c r="Q47">
        <v>2.6399999999999997</v>
      </c>
      <c r="S47" t="s">
        <v>190</v>
      </c>
      <c r="T47">
        <v>101.17580618761301</v>
      </c>
      <c r="U47">
        <v>101.226419397312</v>
      </c>
      <c r="V47">
        <v>2.64</v>
      </c>
      <c r="X47">
        <f t="shared" si="3"/>
        <v>6.2527760746888816E-13</v>
      </c>
      <c r="Y47">
        <f t="shared" si="4"/>
        <v>2.8421709430404007E-13</v>
      </c>
      <c r="Z47">
        <f t="shared" si="5"/>
        <v>0</v>
      </c>
      <c r="AC47" t="s">
        <v>296</v>
      </c>
      <c r="AD47" s="43">
        <v>100.1049092826884</v>
      </c>
      <c r="AE47" s="43">
        <v>100.15498677607643</v>
      </c>
      <c r="AF47" s="43">
        <v>2.6799999999999997</v>
      </c>
      <c r="AH47" t="s">
        <v>296</v>
      </c>
      <c r="AI47" s="43">
        <v>100.104909282688</v>
      </c>
      <c r="AJ47" s="43">
        <v>100.154986776076</v>
      </c>
      <c r="AK47" s="43">
        <v>2.68</v>
      </c>
      <c r="AM47" s="43">
        <f t="shared" si="6"/>
        <v>3.979039320256561E-13</v>
      </c>
      <c r="AN47" s="43">
        <f t="shared" si="7"/>
        <v>4.2632564145606011E-13</v>
      </c>
      <c r="AO47" s="43">
        <f t="shared" si="8"/>
        <v>0</v>
      </c>
    </row>
    <row r="48" spans="1:41" x14ac:dyDescent="0.35">
      <c r="A48" t="s">
        <v>190</v>
      </c>
      <c r="B48">
        <v>101.22446499247421</v>
      </c>
      <c r="C48">
        <v>101.27510254374607</v>
      </c>
      <c r="D48">
        <v>2.6399999999999997</v>
      </c>
      <c r="F48">
        <v>101.224464992474</v>
      </c>
      <c r="G48">
        <v>101.275102543746</v>
      </c>
      <c r="H48">
        <v>2.64</v>
      </c>
      <c r="J48" s="43">
        <f t="shared" si="0"/>
        <v>2.1316282072803006E-13</v>
      </c>
      <c r="K48" s="43">
        <f t="shared" si="1"/>
        <v>0</v>
      </c>
      <c r="L48" s="43">
        <f t="shared" si="2"/>
        <v>0</v>
      </c>
      <c r="N48" t="s">
        <v>286</v>
      </c>
      <c r="O48">
        <v>100.19176040732494</v>
      </c>
      <c r="P48">
        <v>100.24188134799893</v>
      </c>
      <c r="Q48">
        <v>2.6399999999999997</v>
      </c>
      <c r="S48" t="s">
        <v>286</v>
      </c>
      <c r="T48">
        <v>100.19176040732501</v>
      </c>
      <c r="U48">
        <v>100.241881347999</v>
      </c>
      <c r="V48">
        <v>2.64</v>
      </c>
      <c r="X48">
        <f t="shared" si="3"/>
        <v>0</v>
      </c>
      <c r="Y48">
        <f t="shared" si="4"/>
        <v>0</v>
      </c>
      <c r="Z48">
        <f t="shared" si="5"/>
        <v>0</v>
      </c>
      <c r="AC48" t="s">
        <v>179</v>
      </c>
      <c r="AD48" s="43">
        <v>101.60902432554951</v>
      </c>
      <c r="AE48" s="43">
        <v>101.65985425267584</v>
      </c>
      <c r="AF48" s="43">
        <v>2.6799999999999997</v>
      </c>
      <c r="AH48" t="s">
        <v>179</v>
      </c>
      <c r="AI48" s="43">
        <v>101.60902432555</v>
      </c>
      <c r="AJ48" s="43">
        <v>101.659854252676</v>
      </c>
      <c r="AK48" s="43">
        <v>2.68</v>
      </c>
      <c r="AM48" s="43">
        <f t="shared" si="6"/>
        <v>-4.8316906031686813E-13</v>
      </c>
      <c r="AN48" s="43">
        <f t="shared" si="7"/>
        <v>-1.5631940186722204E-13</v>
      </c>
      <c r="AO48" s="43">
        <f t="shared" si="8"/>
        <v>0</v>
      </c>
    </row>
    <row r="49" spans="1:41" x14ac:dyDescent="0.35">
      <c r="A49" t="s">
        <v>286</v>
      </c>
      <c r="B49">
        <v>100.20133125569582</v>
      </c>
      <c r="C49">
        <v>100.25145698418791</v>
      </c>
      <c r="D49">
        <v>2.6399999999999997</v>
      </c>
      <c r="F49">
        <v>100.201331255696</v>
      </c>
      <c r="G49">
        <v>100.251456984188</v>
      </c>
      <c r="H49">
        <v>2.64</v>
      </c>
      <c r="J49" s="43">
        <f t="shared" si="0"/>
        <v>-1.8474111129762605E-13</v>
      </c>
      <c r="K49" s="43">
        <f t="shared" si="1"/>
        <v>0</v>
      </c>
      <c r="L49" s="43">
        <f t="shared" si="2"/>
        <v>0</v>
      </c>
      <c r="N49" t="s">
        <v>295</v>
      </c>
      <c r="O49">
        <v>100.19176040732494</v>
      </c>
      <c r="P49">
        <v>100.24188134799893</v>
      </c>
      <c r="Q49">
        <v>2.6399999999999997</v>
      </c>
      <c r="S49" t="s">
        <v>295</v>
      </c>
      <c r="T49">
        <v>100.19176040732501</v>
      </c>
      <c r="U49">
        <v>100.241881347999</v>
      </c>
      <c r="V49">
        <v>2.64</v>
      </c>
      <c r="X49">
        <f t="shared" si="3"/>
        <v>0</v>
      </c>
      <c r="Y49">
        <f t="shared" si="4"/>
        <v>0</v>
      </c>
      <c r="Z49">
        <f t="shared" si="5"/>
        <v>0</v>
      </c>
      <c r="AC49" t="s">
        <v>41</v>
      </c>
      <c r="AD49" s="43">
        <v>100.33785964831597</v>
      </c>
      <c r="AE49" s="43">
        <v>100.38805367515354</v>
      </c>
      <c r="AF49" s="43">
        <v>4.6071218941708665</v>
      </c>
      <c r="AH49" t="s">
        <v>41</v>
      </c>
      <c r="AI49" s="43">
        <v>100.337859648316</v>
      </c>
      <c r="AJ49" s="43">
        <v>100.388053675154</v>
      </c>
      <c r="AK49" s="43">
        <v>4.6071218941709997</v>
      </c>
      <c r="AM49" s="43">
        <f t="shared" si="6"/>
        <v>0</v>
      </c>
      <c r="AN49" s="43">
        <f t="shared" si="7"/>
        <v>-4.5474735088646412E-13</v>
      </c>
      <c r="AO49" s="43">
        <f t="shared" si="8"/>
        <v>-1.3322676295501878E-13</v>
      </c>
    </row>
    <row r="50" spans="1:41" x14ac:dyDescent="0.35">
      <c r="A50" t="s">
        <v>295</v>
      </c>
      <c r="B50">
        <v>100.20133125569582</v>
      </c>
      <c r="C50">
        <v>100.25145698418791</v>
      </c>
      <c r="D50">
        <v>2.6399999999999997</v>
      </c>
      <c r="F50">
        <v>100.201331255696</v>
      </c>
      <c r="G50">
        <v>100.251456984188</v>
      </c>
      <c r="H50">
        <v>2.64</v>
      </c>
      <c r="J50" s="43">
        <f t="shared" si="0"/>
        <v>-1.8474111129762605E-13</v>
      </c>
      <c r="K50" s="43">
        <f t="shared" si="1"/>
        <v>0</v>
      </c>
      <c r="L50" s="43">
        <f t="shared" si="2"/>
        <v>0</v>
      </c>
      <c r="N50" t="s">
        <v>296</v>
      </c>
      <c r="O50">
        <v>100.19176040732494</v>
      </c>
      <c r="P50">
        <v>100.24188134799893</v>
      </c>
      <c r="Q50">
        <v>2.6399999999999997</v>
      </c>
      <c r="S50" t="s">
        <v>296</v>
      </c>
      <c r="T50">
        <v>100.19176040732501</v>
      </c>
      <c r="U50">
        <v>100.241881347999</v>
      </c>
      <c r="V50">
        <v>2.64</v>
      </c>
      <c r="X50">
        <f t="shared" si="3"/>
        <v>0</v>
      </c>
      <c r="Y50">
        <f t="shared" si="4"/>
        <v>0</v>
      </c>
      <c r="Z50">
        <f t="shared" si="5"/>
        <v>0</v>
      </c>
      <c r="AC50" t="s">
        <v>29</v>
      </c>
      <c r="AD50" s="43">
        <v>100.42943659580604</v>
      </c>
      <c r="AE50" s="43">
        <v>100.47967643402305</v>
      </c>
      <c r="AF50" s="43">
        <v>4.7895257735627599</v>
      </c>
      <c r="AH50" t="s">
        <v>29</v>
      </c>
      <c r="AI50" s="43">
        <v>100.429436595806</v>
      </c>
      <c r="AJ50" s="43">
        <v>100.47967643402301</v>
      </c>
      <c r="AK50" s="43">
        <v>4.7895257735629997</v>
      </c>
      <c r="AM50" s="43">
        <f t="shared" si="6"/>
        <v>0</v>
      </c>
      <c r="AN50" s="43">
        <f t="shared" si="7"/>
        <v>0</v>
      </c>
      <c r="AO50" s="43">
        <f t="shared" si="8"/>
        <v>-2.3980817331903381E-13</v>
      </c>
    </row>
    <row r="51" spans="1:41" x14ac:dyDescent="0.35">
      <c r="A51" t="s">
        <v>296</v>
      </c>
      <c r="B51">
        <v>100.20133125569582</v>
      </c>
      <c r="C51">
        <v>100.25145698418791</v>
      </c>
      <c r="D51">
        <v>2.6399999999999997</v>
      </c>
      <c r="F51">
        <v>100.201331255696</v>
      </c>
      <c r="G51">
        <v>100.251456984188</v>
      </c>
      <c r="H51">
        <v>2.64</v>
      </c>
      <c r="J51" s="43">
        <f t="shared" si="0"/>
        <v>-1.8474111129762605E-13</v>
      </c>
      <c r="K51" s="43">
        <f t="shared" si="1"/>
        <v>0</v>
      </c>
      <c r="L51" s="43">
        <f t="shared" si="2"/>
        <v>0</v>
      </c>
      <c r="N51" t="s">
        <v>179</v>
      </c>
      <c r="O51">
        <v>101.75689025114798</v>
      </c>
      <c r="P51">
        <v>101.80779414822209</v>
      </c>
      <c r="Q51">
        <v>2.6399999999999997</v>
      </c>
      <c r="S51" t="s">
        <v>179</v>
      </c>
      <c r="T51">
        <v>101.75689025114799</v>
      </c>
      <c r="U51">
        <v>101.807794148222</v>
      </c>
      <c r="V51">
        <v>2.64</v>
      </c>
      <c r="X51">
        <f t="shared" si="3"/>
        <v>0</v>
      </c>
      <c r="Y51">
        <f t="shared" si="4"/>
        <v>0</v>
      </c>
      <c r="Z51">
        <f t="shared" si="5"/>
        <v>0</v>
      </c>
      <c r="AC51" t="s">
        <v>193</v>
      </c>
      <c r="AD51" s="43">
        <v>102.20085232941869</v>
      </c>
      <c r="AE51" s="43">
        <v>102.25197831857798</v>
      </c>
      <c r="AF51" s="43">
        <v>2.6799999999999997</v>
      </c>
      <c r="AH51" t="s">
        <v>193</v>
      </c>
      <c r="AI51" s="43">
        <v>102.20085232941901</v>
      </c>
      <c r="AJ51" s="43">
        <v>102.251978318578</v>
      </c>
      <c r="AK51" s="43">
        <v>2.68</v>
      </c>
      <c r="AM51" s="43">
        <f t="shared" si="6"/>
        <v>-3.1263880373444408E-13</v>
      </c>
      <c r="AN51" s="43">
        <f t="shared" si="7"/>
        <v>0</v>
      </c>
      <c r="AO51" s="43">
        <f t="shared" si="8"/>
        <v>0</v>
      </c>
    </row>
    <row r="52" spans="1:41" x14ac:dyDescent="0.35">
      <c r="A52" t="s">
        <v>179</v>
      </c>
      <c r="B52">
        <v>101.82700086423787</v>
      </c>
      <c r="C52">
        <v>101.87793983415494</v>
      </c>
      <c r="D52">
        <v>2.6399999999999997</v>
      </c>
      <c r="F52">
        <v>101.827000864238</v>
      </c>
      <c r="G52">
        <v>101.877939834155</v>
      </c>
      <c r="H52">
        <v>2.64</v>
      </c>
      <c r="J52" s="43">
        <f t="shared" si="0"/>
        <v>-1.2789769243681803E-13</v>
      </c>
      <c r="K52" s="43">
        <f t="shared" si="1"/>
        <v>0</v>
      </c>
      <c r="L52" s="43">
        <f t="shared" si="2"/>
        <v>0</v>
      </c>
      <c r="N52" t="s">
        <v>41</v>
      </c>
      <c r="O52">
        <v>100.57012485125671</v>
      </c>
      <c r="P52">
        <v>100.6204350687911</v>
      </c>
      <c r="Q52">
        <v>4.5964818148898177</v>
      </c>
      <c r="S52" t="s">
        <v>41</v>
      </c>
      <c r="T52">
        <v>100.570124851258</v>
      </c>
      <c r="U52">
        <v>100.62043506879201</v>
      </c>
      <c r="V52">
        <v>4.5964818148899997</v>
      </c>
      <c r="X52">
        <f t="shared" si="3"/>
        <v>-1.2931877790833823E-12</v>
      </c>
      <c r="Y52">
        <f t="shared" si="4"/>
        <v>-9.0949470177292824E-13</v>
      </c>
      <c r="Z52">
        <f t="shared" si="5"/>
        <v>-1.8207657603852567E-13</v>
      </c>
      <c r="AC52" t="s">
        <v>310</v>
      </c>
      <c r="AD52" s="43">
        <v>100.03691336487648</v>
      </c>
      <c r="AE52" s="43">
        <v>100.08695684329813</v>
      </c>
      <c r="AF52" s="43">
        <v>2.6799999999999997</v>
      </c>
      <c r="AH52" t="s">
        <v>310</v>
      </c>
      <c r="AI52" s="43">
        <v>100.036913364876</v>
      </c>
      <c r="AJ52" s="43">
        <v>100.086956843298</v>
      </c>
      <c r="AK52" s="43">
        <v>2.68</v>
      </c>
      <c r="AM52" s="43">
        <f t="shared" si="6"/>
        <v>4.8316906031686813E-13</v>
      </c>
      <c r="AN52" s="43">
        <f t="shared" si="7"/>
        <v>1.2789769243681803E-13</v>
      </c>
      <c r="AO52" s="43">
        <f t="shared" si="8"/>
        <v>0</v>
      </c>
    </row>
    <row r="53" spans="1:41" x14ac:dyDescent="0.35">
      <c r="A53" t="s">
        <v>41</v>
      </c>
      <c r="B53">
        <v>100.80977783926022</v>
      </c>
      <c r="C53">
        <v>100.86020794323183</v>
      </c>
      <c r="D53">
        <v>4.5855546942785761</v>
      </c>
      <c r="F53">
        <v>100.80977783925999</v>
      </c>
      <c r="G53">
        <v>100.860207943232</v>
      </c>
      <c r="H53">
        <v>4.5855546942789998</v>
      </c>
      <c r="J53" s="43">
        <f t="shared" si="0"/>
        <v>2.2737367544323206E-13</v>
      </c>
      <c r="K53" s="43">
        <f t="shared" si="1"/>
        <v>-1.7053025658242404E-13</v>
      </c>
      <c r="L53" s="43">
        <f t="shared" si="2"/>
        <v>-4.2366110619695974E-13</v>
      </c>
      <c r="N53" t="s">
        <v>29</v>
      </c>
      <c r="O53">
        <v>100.67689291176573</v>
      </c>
      <c r="P53">
        <v>100.72725654003574</v>
      </c>
      <c r="Q53">
        <v>4.7777534753834887</v>
      </c>
      <c r="S53" t="s">
        <v>29</v>
      </c>
      <c r="T53">
        <v>100.676892911766</v>
      </c>
      <c r="U53">
        <v>100.727256540036</v>
      </c>
      <c r="V53">
        <v>4.7777534753830002</v>
      </c>
      <c r="X53">
        <f t="shared" si="3"/>
        <v>-2.7000623958883807E-13</v>
      </c>
      <c r="Y53">
        <f t="shared" si="4"/>
        <v>-2.5579538487363607E-13</v>
      </c>
      <c r="Z53">
        <f t="shared" si="5"/>
        <v>4.8849813083506888E-13</v>
      </c>
      <c r="AC53" t="s">
        <v>44</v>
      </c>
      <c r="AD53" s="43">
        <v>101.28203764990813</v>
      </c>
      <c r="AE53" s="43">
        <v>101.33270400190908</v>
      </c>
      <c r="AF53" s="43">
        <v>4.5333340753577991</v>
      </c>
      <c r="AH53" t="s">
        <v>44</v>
      </c>
      <c r="AI53" s="43">
        <v>101.28203764990801</v>
      </c>
      <c r="AJ53" s="43">
        <v>101.33270400190899</v>
      </c>
      <c r="AK53" s="43">
        <v>4.5333340753579998</v>
      </c>
      <c r="AM53" s="43">
        <f t="shared" si="6"/>
        <v>1.2789769243681803E-13</v>
      </c>
      <c r="AN53" s="43">
        <f t="shared" si="7"/>
        <v>0</v>
      </c>
      <c r="AO53" s="43">
        <f t="shared" si="8"/>
        <v>-2.007283228522283E-13</v>
      </c>
    </row>
    <row r="54" spans="1:41" x14ac:dyDescent="0.35">
      <c r="A54" t="s">
        <v>29</v>
      </c>
      <c r="B54">
        <v>100.93222020474482</v>
      </c>
      <c r="C54">
        <v>100.98271156052508</v>
      </c>
      <c r="D54">
        <v>4.7656672371246209</v>
      </c>
      <c r="F54">
        <v>100.932220204746</v>
      </c>
      <c r="G54">
        <v>100.982711560526</v>
      </c>
      <c r="H54">
        <v>4.7656672371250002</v>
      </c>
      <c r="J54" s="43">
        <f t="shared" si="0"/>
        <v>-1.1795009413617663E-12</v>
      </c>
      <c r="K54" s="43">
        <f t="shared" si="1"/>
        <v>-9.2370555648813024E-13</v>
      </c>
      <c r="L54" s="43">
        <f t="shared" si="2"/>
        <v>-3.7925218521195347E-13</v>
      </c>
      <c r="N54" t="s">
        <v>193</v>
      </c>
      <c r="O54">
        <v>102.37168543118364</v>
      </c>
      <c r="P54">
        <v>102.42289687962344</v>
      </c>
      <c r="Q54">
        <v>2.6399999999999997</v>
      </c>
      <c r="S54" t="s">
        <v>193</v>
      </c>
      <c r="T54">
        <v>102.371685431183</v>
      </c>
      <c r="U54">
        <v>102.422896879623</v>
      </c>
      <c r="V54">
        <v>2.64</v>
      </c>
      <c r="X54">
        <f t="shared" si="3"/>
        <v>6.3948846218409017E-13</v>
      </c>
      <c r="Y54">
        <f t="shared" si="4"/>
        <v>4.4053649617126212E-13</v>
      </c>
      <c r="Z54">
        <f t="shared" si="5"/>
        <v>0</v>
      </c>
      <c r="AC54" t="s">
        <v>316</v>
      </c>
      <c r="AD54" s="43">
        <v>99.590976484983969</v>
      </c>
      <c r="AE54" s="43">
        <v>99.640796883425679</v>
      </c>
      <c r="AF54" s="43">
        <v>2.94</v>
      </c>
      <c r="AH54" t="s">
        <v>316</v>
      </c>
      <c r="AI54" s="43">
        <v>99.590976484983997</v>
      </c>
      <c r="AJ54" s="43">
        <v>99.640796883426006</v>
      </c>
      <c r="AK54" s="43">
        <v>2.94</v>
      </c>
      <c r="AM54" s="43">
        <f t="shared" si="6"/>
        <v>0</v>
      </c>
      <c r="AN54" s="43">
        <f t="shared" si="7"/>
        <v>-3.2684965844964609E-13</v>
      </c>
      <c r="AO54" s="43">
        <f t="shared" si="8"/>
        <v>0</v>
      </c>
    </row>
    <row r="55" spans="1:41" x14ac:dyDescent="0.35">
      <c r="A55" t="s">
        <v>193</v>
      </c>
      <c r="B55">
        <v>102.45980325190764</v>
      </c>
      <c r="C55">
        <v>102.51105878129829</v>
      </c>
      <c r="D55">
        <v>2.6399999999999997</v>
      </c>
      <c r="F55">
        <v>102.459803251907</v>
      </c>
      <c r="G55">
        <v>102.511058781298</v>
      </c>
      <c r="H55">
        <v>2.64</v>
      </c>
      <c r="J55" s="43">
        <f t="shared" si="0"/>
        <v>6.3948846218409017E-13</v>
      </c>
      <c r="K55" s="43">
        <f t="shared" si="1"/>
        <v>2.8421709430404007E-13</v>
      </c>
      <c r="L55" s="43">
        <f t="shared" si="2"/>
        <v>0</v>
      </c>
      <c r="N55" t="s">
        <v>310</v>
      </c>
      <c r="O55">
        <v>100.1300680531167</v>
      </c>
      <c r="P55">
        <v>100.18015813218278</v>
      </c>
      <c r="Q55">
        <v>2.6399999999999997</v>
      </c>
      <c r="S55" t="s">
        <v>310</v>
      </c>
      <c r="T55">
        <v>100.130068053117</v>
      </c>
      <c r="U55">
        <v>100.180158132183</v>
      </c>
      <c r="V55">
        <v>2.64</v>
      </c>
      <c r="X55">
        <f t="shared" si="3"/>
        <v>-2.9842794901924208E-13</v>
      </c>
      <c r="Y55">
        <f t="shared" si="4"/>
        <v>-2.1316282072803006E-13</v>
      </c>
      <c r="Z55">
        <f t="shared" si="5"/>
        <v>0</v>
      </c>
      <c r="AC55" t="s">
        <v>63</v>
      </c>
      <c r="AD55" s="43">
        <v>100.03806175411822</v>
      </c>
      <c r="AE55" s="43">
        <v>100.08810580702172</v>
      </c>
      <c r="AF55" s="43">
        <v>4.4648162376218066</v>
      </c>
      <c r="AH55" t="s">
        <v>63</v>
      </c>
      <c r="AI55" s="43">
        <v>100.038061754118</v>
      </c>
      <c r="AJ55" s="43">
        <v>100.088105807022</v>
      </c>
      <c r="AK55" s="43">
        <v>4.4648162376220002</v>
      </c>
      <c r="AM55" s="43">
        <f t="shared" si="6"/>
        <v>2.1316282072803006E-13</v>
      </c>
      <c r="AN55" s="43">
        <f t="shared" si="7"/>
        <v>-2.8421709430404007E-13</v>
      </c>
      <c r="AO55" s="43">
        <f t="shared" si="8"/>
        <v>-1.936228954946273E-13</v>
      </c>
    </row>
    <row r="56" spans="1:41" x14ac:dyDescent="0.35">
      <c r="A56" t="s">
        <v>310</v>
      </c>
      <c r="B56">
        <v>100.13640657773412</v>
      </c>
      <c r="C56">
        <v>100.18649982764794</v>
      </c>
      <c r="D56">
        <v>2.6399999999999997</v>
      </c>
      <c r="F56">
        <v>100.13640657773399</v>
      </c>
      <c r="G56">
        <v>100.18649982764801</v>
      </c>
      <c r="H56">
        <v>2.64</v>
      </c>
      <c r="J56" s="43">
        <f t="shared" si="0"/>
        <v>1.2789769243681803E-13</v>
      </c>
      <c r="K56" s="43">
        <f t="shared" si="1"/>
        <v>0</v>
      </c>
      <c r="L56" s="43">
        <f t="shared" si="2"/>
        <v>0</v>
      </c>
      <c r="N56" t="s">
        <v>44</v>
      </c>
      <c r="O56">
        <v>100.12256992474605</v>
      </c>
      <c r="P56">
        <v>100.17265625287247</v>
      </c>
      <c r="Q56">
        <v>4.5858322738329838</v>
      </c>
      <c r="S56" t="s">
        <v>44</v>
      </c>
      <c r="T56">
        <v>100.122569924746</v>
      </c>
      <c r="U56">
        <v>100.172656252872</v>
      </c>
      <c r="V56">
        <v>4.5858322738329997</v>
      </c>
      <c r="X56">
        <f t="shared" si="3"/>
        <v>0</v>
      </c>
      <c r="Y56">
        <f t="shared" si="4"/>
        <v>4.6895820560166612E-13</v>
      </c>
      <c r="Z56">
        <f t="shared" si="5"/>
        <v>-1.5987211554602254E-14</v>
      </c>
      <c r="AC56" t="s">
        <v>237</v>
      </c>
      <c r="AD56" s="43">
        <v>101.4172599277848</v>
      </c>
      <c r="AE56" s="43">
        <v>101.46799392474716</v>
      </c>
      <c r="AF56" s="43">
        <v>2.94</v>
      </c>
      <c r="AH56" t="s">
        <v>237</v>
      </c>
      <c r="AI56" s="43">
        <v>101.417259927785</v>
      </c>
      <c r="AJ56" s="43">
        <v>101.46799392474701</v>
      </c>
      <c r="AK56" s="43">
        <v>2.94</v>
      </c>
      <c r="AM56" s="43">
        <f t="shared" si="6"/>
        <v>-1.9895196601282805E-13</v>
      </c>
      <c r="AN56" s="43">
        <f t="shared" si="7"/>
        <v>1.5631940186722204E-13</v>
      </c>
      <c r="AO56" s="43">
        <f t="shared" si="8"/>
        <v>0</v>
      </c>
    </row>
    <row r="57" spans="1:41" x14ac:dyDescent="0.35">
      <c r="A57" t="s">
        <v>44</v>
      </c>
      <c r="B57">
        <v>100.35484932749577</v>
      </c>
      <c r="C57">
        <v>100.40505185342248</v>
      </c>
      <c r="D57">
        <v>4.5752179947142917</v>
      </c>
      <c r="F57">
        <v>100.354849327496</v>
      </c>
      <c r="G57">
        <v>100.405051853423</v>
      </c>
      <c r="H57">
        <v>4.5752179947140004</v>
      </c>
      <c r="J57" s="43">
        <f t="shared" si="0"/>
        <v>-2.2737367544323206E-13</v>
      </c>
      <c r="K57" s="43">
        <f t="shared" si="1"/>
        <v>-5.2580162446247414E-13</v>
      </c>
      <c r="L57" s="43">
        <f t="shared" si="2"/>
        <v>2.9132252166164108E-13</v>
      </c>
      <c r="N57" t="s">
        <v>316</v>
      </c>
      <c r="O57">
        <v>99.776947107227215</v>
      </c>
      <c r="P57">
        <v>99.826860537495961</v>
      </c>
      <c r="Q57">
        <v>2.86</v>
      </c>
      <c r="S57" t="s">
        <v>316</v>
      </c>
      <c r="T57">
        <v>99.776947107227002</v>
      </c>
      <c r="U57">
        <v>99.826860537496003</v>
      </c>
      <c r="V57">
        <v>2.86</v>
      </c>
      <c r="X57">
        <f t="shared" si="3"/>
        <v>2.1316282072803006E-13</v>
      </c>
      <c r="Y57">
        <f t="shared" si="4"/>
        <v>0</v>
      </c>
      <c r="Z57">
        <f t="shared" si="5"/>
        <v>0</v>
      </c>
      <c r="AC57" t="s">
        <v>338</v>
      </c>
      <c r="AD57" s="43">
        <v>99.740190733612849</v>
      </c>
      <c r="AE57" s="43">
        <v>99.790085776501087</v>
      </c>
      <c r="AF57" s="43">
        <v>2.94</v>
      </c>
      <c r="AH57" t="s">
        <v>338</v>
      </c>
      <c r="AI57" s="43">
        <v>99.740190733613005</v>
      </c>
      <c r="AJ57" s="43">
        <v>99.790085776501002</v>
      </c>
      <c r="AK57" s="43">
        <v>2.94</v>
      </c>
      <c r="AM57" s="43">
        <f t="shared" si="6"/>
        <v>-1.5631940186722204E-13</v>
      </c>
      <c r="AN57" s="43">
        <f t="shared" si="7"/>
        <v>0</v>
      </c>
      <c r="AO57" s="43">
        <f t="shared" si="8"/>
        <v>0</v>
      </c>
    </row>
    <row r="58" spans="1:41" x14ac:dyDescent="0.35">
      <c r="A58" t="s">
        <v>316</v>
      </c>
      <c r="B58">
        <v>99.771470942447948</v>
      </c>
      <c r="C58">
        <v>99.821381633264579</v>
      </c>
      <c r="D58">
        <v>2.86</v>
      </c>
      <c r="F58">
        <v>99.771470942446996</v>
      </c>
      <c r="G58">
        <v>99.821381633263996</v>
      </c>
      <c r="H58">
        <v>2.86</v>
      </c>
      <c r="J58" s="43">
        <f t="shared" si="0"/>
        <v>9.5212726591853425E-13</v>
      </c>
      <c r="K58" s="43">
        <f t="shared" si="1"/>
        <v>5.8264504332328215E-13</v>
      </c>
      <c r="L58" s="43">
        <f t="shared" si="2"/>
        <v>0</v>
      </c>
      <c r="N58" t="s">
        <v>63</v>
      </c>
      <c r="O58">
        <v>100.25799228183882</v>
      </c>
      <c r="P58">
        <v>100.30814635501633</v>
      </c>
      <c r="Q58">
        <v>4.4550220120546777</v>
      </c>
      <c r="S58" t="s">
        <v>63</v>
      </c>
      <c r="T58">
        <v>100.25799228183899</v>
      </c>
      <c r="U58">
        <v>100.30814635501601</v>
      </c>
      <c r="V58">
        <v>4.4550220120550001</v>
      </c>
      <c r="X58">
        <f t="shared" si="3"/>
        <v>-1.7053025658242404E-13</v>
      </c>
      <c r="Y58">
        <f t="shared" si="4"/>
        <v>3.2684965844964609E-13</v>
      </c>
      <c r="Z58">
        <f t="shared" si="5"/>
        <v>-3.2240876635114546E-13</v>
      </c>
      <c r="AC58" t="s">
        <v>154</v>
      </c>
      <c r="AD58" s="43">
        <v>103.06077246753451</v>
      </c>
      <c r="AE58" s="43">
        <v>103.11232863185043</v>
      </c>
      <c r="AF58" s="43">
        <v>2.94</v>
      </c>
      <c r="AH58" t="s">
        <v>154</v>
      </c>
      <c r="AI58" s="43">
        <v>103.06077246753399</v>
      </c>
      <c r="AJ58" s="43">
        <v>103.11232863185</v>
      </c>
      <c r="AK58" s="43">
        <v>2.94</v>
      </c>
      <c r="AM58" s="43">
        <f t="shared" si="6"/>
        <v>5.1159076974727213E-13</v>
      </c>
      <c r="AN58" s="43">
        <f t="shared" si="7"/>
        <v>4.2632564145606011E-13</v>
      </c>
      <c r="AO58" s="43">
        <f t="shared" si="8"/>
        <v>0</v>
      </c>
    </row>
    <row r="59" spans="1:41" x14ac:dyDescent="0.35">
      <c r="A59" t="s">
        <v>63</v>
      </c>
      <c r="B59">
        <v>100.48491825892934</v>
      </c>
      <c r="C59">
        <v>100.53518585185526</v>
      </c>
      <c r="D59">
        <v>4.4449611965555782</v>
      </c>
      <c r="F59">
        <v>100.484918258929</v>
      </c>
      <c r="G59">
        <v>100.535185851855</v>
      </c>
      <c r="H59">
        <v>4.4449611965560001</v>
      </c>
      <c r="J59" s="43">
        <f t="shared" si="0"/>
        <v>3.4106051316484809E-13</v>
      </c>
      <c r="K59" s="43">
        <f t="shared" si="1"/>
        <v>2.5579538487363607E-13</v>
      </c>
      <c r="L59" s="43">
        <f t="shared" si="2"/>
        <v>-4.2188474935755949E-13</v>
      </c>
      <c r="N59" t="s">
        <v>237</v>
      </c>
      <c r="O59">
        <v>101.67722301049317</v>
      </c>
      <c r="P59">
        <v>101.72808705402016</v>
      </c>
      <c r="Q59">
        <v>2.86</v>
      </c>
      <c r="S59" t="s">
        <v>237</v>
      </c>
      <c r="T59">
        <v>101.67722301049299</v>
      </c>
      <c r="U59">
        <v>101.72808705401999</v>
      </c>
      <c r="V59">
        <v>2.86</v>
      </c>
      <c r="X59">
        <f t="shared" si="3"/>
        <v>1.7053025658242404E-13</v>
      </c>
      <c r="Y59">
        <f t="shared" si="4"/>
        <v>1.7053025658242404E-13</v>
      </c>
      <c r="Z59">
        <f t="shared" si="5"/>
        <v>0</v>
      </c>
      <c r="AC59" t="s">
        <v>48</v>
      </c>
      <c r="AD59" s="43">
        <v>100.69312691442819</v>
      </c>
      <c r="AE59" s="43">
        <v>100.74349866376006</v>
      </c>
      <c r="AF59" s="43">
        <v>4.5598475940686045</v>
      </c>
      <c r="AH59" t="s">
        <v>48</v>
      </c>
      <c r="AI59" s="43">
        <v>100.69312691442801</v>
      </c>
      <c r="AJ59" s="43">
        <v>100.74349866375999</v>
      </c>
      <c r="AK59" s="43">
        <v>4.5598475940689998</v>
      </c>
      <c r="AM59" s="43">
        <f t="shared" si="6"/>
        <v>1.8474111129762605E-13</v>
      </c>
      <c r="AN59" s="43">
        <f t="shared" si="7"/>
        <v>0</v>
      </c>
      <c r="AO59" s="43">
        <f t="shared" si="8"/>
        <v>-3.9523939676655573E-13</v>
      </c>
    </row>
    <row r="60" spans="1:41" x14ac:dyDescent="0.35">
      <c r="A60" t="s">
        <v>237</v>
      </c>
      <c r="B60">
        <v>101.72694144720217</v>
      </c>
      <c r="C60">
        <v>101.77783036238336</v>
      </c>
      <c r="D60">
        <v>2.86</v>
      </c>
      <c r="F60">
        <v>101.72694144720199</v>
      </c>
      <c r="G60">
        <v>101.777830362383</v>
      </c>
      <c r="H60">
        <v>2.86</v>
      </c>
      <c r="J60" s="43">
        <f t="shared" si="0"/>
        <v>1.7053025658242404E-13</v>
      </c>
      <c r="K60" s="43">
        <f t="shared" si="1"/>
        <v>3.5527136788005009E-13</v>
      </c>
      <c r="L60" s="43">
        <f t="shared" si="2"/>
        <v>0</v>
      </c>
      <c r="N60" t="s">
        <v>338</v>
      </c>
      <c r="O60">
        <v>99.950000000000017</v>
      </c>
      <c r="P60">
        <v>100.00000000000001</v>
      </c>
      <c r="Q60">
        <v>2.86</v>
      </c>
      <c r="S60" t="s">
        <v>338</v>
      </c>
      <c r="T60">
        <v>99.95</v>
      </c>
      <c r="U60">
        <v>100</v>
      </c>
      <c r="V60">
        <v>2.86</v>
      </c>
      <c r="X60">
        <f t="shared" si="3"/>
        <v>0</v>
      </c>
      <c r="Y60">
        <f t="shared" si="4"/>
        <v>0</v>
      </c>
      <c r="Z60">
        <f t="shared" si="5"/>
        <v>0</v>
      </c>
      <c r="AC60" t="s">
        <v>54</v>
      </c>
      <c r="AD60" s="43">
        <v>100.72661241759398</v>
      </c>
      <c r="AE60" s="43">
        <v>100.77700091805301</v>
      </c>
      <c r="AF60" s="43">
        <v>4.4653045427092861</v>
      </c>
      <c r="AH60" t="s">
        <v>54</v>
      </c>
      <c r="AI60" s="43">
        <v>100.726612417594</v>
      </c>
      <c r="AJ60" s="43">
        <v>100.77700091805301</v>
      </c>
      <c r="AK60" s="43">
        <v>4.4653045427090001</v>
      </c>
      <c r="AM60" s="43">
        <f t="shared" si="6"/>
        <v>0</v>
      </c>
      <c r="AN60" s="43">
        <f t="shared" si="7"/>
        <v>0</v>
      </c>
      <c r="AO60" s="43">
        <f t="shared" si="8"/>
        <v>2.8599345114344032E-13</v>
      </c>
    </row>
    <row r="61" spans="1:41" x14ac:dyDescent="0.35">
      <c r="A61" t="s">
        <v>338</v>
      </c>
      <c r="B61">
        <v>99.95</v>
      </c>
      <c r="C61">
        <v>100</v>
      </c>
      <c r="D61">
        <v>2.86</v>
      </c>
      <c r="F61">
        <v>99.95</v>
      </c>
      <c r="G61">
        <v>100</v>
      </c>
      <c r="H61">
        <v>2.86</v>
      </c>
      <c r="J61" s="43">
        <f t="shared" si="0"/>
        <v>0</v>
      </c>
      <c r="K61" s="43">
        <f t="shared" si="1"/>
        <v>0</v>
      </c>
      <c r="L61" s="43">
        <f t="shared" si="2"/>
        <v>0</v>
      </c>
      <c r="N61" t="s">
        <v>154</v>
      </c>
      <c r="O61">
        <v>103.37031148963078</v>
      </c>
      <c r="P61">
        <v>103.42202250088121</v>
      </c>
      <c r="Q61">
        <v>2.86</v>
      </c>
      <c r="S61" t="s">
        <v>154</v>
      </c>
      <c r="T61">
        <v>103.37031148963101</v>
      </c>
      <c r="U61">
        <v>103.422022500881</v>
      </c>
      <c r="V61">
        <v>2.86</v>
      </c>
      <c r="X61">
        <f t="shared" si="3"/>
        <v>-2.2737367544323206E-13</v>
      </c>
      <c r="Y61">
        <f t="shared" si="4"/>
        <v>2.1316282072803006E-13</v>
      </c>
      <c r="Z61">
        <f t="shared" si="5"/>
        <v>0</v>
      </c>
      <c r="AC61" t="s">
        <v>35</v>
      </c>
      <c r="AD61" s="43">
        <v>101.05743780084887</v>
      </c>
      <c r="AE61" s="43">
        <v>101.10799179674724</v>
      </c>
      <c r="AF61" s="43">
        <v>4.6052244904243036</v>
      </c>
      <c r="AH61" t="s">
        <v>35</v>
      </c>
      <c r="AI61" s="43">
        <v>101.05743780085</v>
      </c>
      <c r="AJ61" s="43">
        <v>101.107991796748</v>
      </c>
      <c r="AK61" s="43">
        <v>4.6052244904239998</v>
      </c>
      <c r="AM61" s="43">
        <f t="shared" si="6"/>
        <v>-1.1226575225009583E-12</v>
      </c>
      <c r="AN61" s="43">
        <f t="shared" si="7"/>
        <v>-7.531752999057062E-13</v>
      </c>
      <c r="AO61" s="43">
        <f t="shared" si="8"/>
        <v>3.0375701953744283E-13</v>
      </c>
    </row>
    <row r="62" spans="1:41" x14ac:dyDescent="0.35">
      <c r="A62" t="s">
        <v>154</v>
      </c>
      <c r="B62">
        <v>103.46856779708119</v>
      </c>
      <c r="C62">
        <v>103.52032796106172</v>
      </c>
      <c r="D62">
        <v>2.86</v>
      </c>
      <c r="F62">
        <v>103.46856779708099</v>
      </c>
      <c r="G62">
        <v>103.52032796106199</v>
      </c>
      <c r="H62">
        <v>2.86</v>
      </c>
      <c r="J62" s="43">
        <f t="shared" si="0"/>
        <v>1.9895196601282805E-13</v>
      </c>
      <c r="K62" s="43">
        <f t="shared" si="1"/>
        <v>-2.7000623958883807E-13</v>
      </c>
      <c r="L62" s="43">
        <f t="shared" si="2"/>
        <v>0</v>
      </c>
      <c r="N62" t="s">
        <v>48</v>
      </c>
      <c r="O62">
        <v>100.91989876240578</v>
      </c>
      <c r="P62">
        <v>100.97038395438297</v>
      </c>
      <c r="Q62">
        <v>4.5496013980449881</v>
      </c>
      <c r="S62" t="s">
        <v>48</v>
      </c>
      <c r="T62">
        <v>100.91989876240601</v>
      </c>
      <c r="U62">
        <v>100.970383954383</v>
      </c>
      <c r="V62">
        <v>4.5496013980449996</v>
      </c>
      <c r="X62">
        <f t="shared" si="3"/>
        <v>-2.2737367544323206E-13</v>
      </c>
      <c r="Y62">
        <f t="shared" si="4"/>
        <v>0</v>
      </c>
      <c r="Z62">
        <f t="shared" si="5"/>
        <v>-1.1546319456101628E-14</v>
      </c>
      <c r="AC62" t="s">
        <v>72</v>
      </c>
      <c r="AD62" s="43">
        <v>100.97958720348525</v>
      </c>
      <c r="AE62" s="43">
        <v>101.03010225461256</v>
      </c>
      <c r="AF62" s="43">
        <v>4.3922552793391878</v>
      </c>
      <c r="AH62" t="s">
        <v>72</v>
      </c>
      <c r="AI62" s="43">
        <v>100.979587203485</v>
      </c>
      <c r="AJ62" s="43">
        <v>101.030102254612</v>
      </c>
      <c r="AK62" s="43">
        <v>4.3922552793390004</v>
      </c>
      <c r="AM62" s="43">
        <f t="shared" si="6"/>
        <v>2.5579538487363607E-13</v>
      </c>
      <c r="AN62" s="43">
        <f t="shared" si="7"/>
        <v>5.5422333389287814E-13</v>
      </c>
      <c r="AO62" s="43">
        <f t="shared" si="8"/>
        <v>1.8740564655672642E-13</v>
      </c>
    </row>
    <row r="63" spans="1:41" x14ac:dyDescent="0.35">
      <c r="A63" t="s">
        <v>48</v>
      </c>
      <c r="B63">
        <v>101.1538780068804</v>
      </c>
      <c r="C63">
        <v>101.2044802470039</v>
      </c>
      <c r="D63">
        <v>4.5390777056394152</v>
      </c>
      <c r="F63">
        <v>101.15387800688001</v>
      </c>
      <c r="G63">
        <v>101.204480247003</v>
      </c>
      <c r="H63">
        <v>4.5390777056390004</v>
      </c>
      <c r="J63" s="43">
        <f t="shared" si="0"/>
        <v>3.979039320256561E-13</v>
      </c>
      <c r="K63" s="43">
        <f t="shared" si="1"/>
        <v>8.9528384705772623E-13</v>
      </c>
      <c r="L63" s="43">
        <f t="shared" si="2"/>
        <v>4.1477932199995848E-13</v>
      </c>
      <c r="N63" t="s">
        <v>54</v>
      </c>
      <c r="O63">
        <v>100.9456734232342</v>
      </c>
      <c r="P63">
        <v>100.99617150898868</v>
      </c>
      <c r="Q63">
        <v>4.4556144384141323</v>
      </c>
      <c r="S63" t="s">
        <v>54</v>
      </c>
      <c r="T63">
        <v>100.94567342323499</v>
      </c>
      <c r="U63">
        <v>100.99617150898899</v>
      </c>
      <c r="V63">
        <v>4.455614438414</v>
      </c>
      <c r="X63">
        <f t="shared" si="3"/>
        <v>-7.9580786405131221E-13</v>
      </c>
      <c r="Y63">
        <f t="shared" si="4"/>
        <v>-3.1263880373444408E-13</v>
      </c>
      <c r="Z63">
        <f t="shared" si="5"/>
        <v>1.3233858453531866E-13</v>
      </c>
      <c r="AC63" t="s">
        <v>85</v>
      </c>
      <c r="AD63" s="43">
        <v>101.08641662700519</v>
      </c>
      <c r="AE63" s="43">
        <v>101.13698511956497</v>
      </c>
      <c r="AF63" s="43">
        <v>4.3876134875426152</v>
      </c>
      <c r="AH63" t="s">
        <v>85</v>
      </c>
      <c r="AI63" s="43">
        <v>101.08641662700499</v>
      </c>
      <c r="AJ63" s="43">
        <v>101.136985119565</v>
      </c>
      <c r="AK63" s="43">
        <v>4.3876134875429997</v>
      </c>
      <c r="AM63" s="43">
        <f t="shared" si="6"/>
        <v>1.9895196601282805E-13</v>
      </c>
      <c r="AN63" s="43">
        <f t="shared" si="7"/>
        <v>0</v>
      </c>
      <c r="AO63" s="43">
        <f t="shared" si="8"/>
        <v>-3.8458125573015423E-13</v>
      </c>
    </row>
    <row r="64" spans="1:41" x14ac:dyDescent="0.35">
      <c r="A64" t="s">
        <v>54</v>
      </c>
      <c r="B64">
        <v>101.17169675483665</v>
      </c>
      <c r="C64">
        <v>101.22230790879104</v>
      </c>
      <c r="D64">
        <v>4.4456603420412435</v>
      </c>
      <c r="F64">
        <v>101.171696754837</v>
      </c>
      <c r="G64">
        <v>101.222307908791</v>
      </c>
      <c r="H64">
        <v>4.4456603420410001</v>
      </c>
      <c r="J64" s="43">
        <f t="shared" si="0"/>
        <v>-3.5527136788005009E-13</v>
      </c>
      <c r="K64" s="43">
        <f t="shared" si="1"/>
        <v>0</v>
      </c>
      <c r="L64" s="43">
        <f t="shared" si="2"/>
        <v>2.4336088699783431E-13</v>
      </c>
      <c r="N64" t="s">
        <v>35</v>
      </c>
      <c r="O64">
        <v>101.28877948274965</v>
      </c>
      <c r="P64">
        <v>101.33944920735331</v>
      </c>
      <c r="Q64">
        <v>4.5947062436393598</v>
      </c>
      <c r="S64" t="s">
        <v>35</v>
      </c>
      <c r="T64">
        <v>101.28877948274901</v>
      </c>
      <c r="U64">
        <v>101.339449207353</v>
      </c>
      <c r="V64">
        <v>4.594706243639</v>
      </c>
      <c r="X64">
        <f t="shared" si="3"/>
        <v>6.3948846218409017E-13</v>
      </c>
      <c r="Y64">
        <f t="shared" si="4"/>
        <v>3.1263880373444408E-13</v>
      </c>
      <c r="Z64">
        <f t="shared" si="5"/>
        <v>3.5971225997855072E-13</v>
      </c>
      <c r="AC64" t="s">
        <v>162</v>
      </c>
      <c r="AD64" s="43">
        <v>101.03560764010069</v>
      </c>
      <c r="AE64" s="43">
        <v>101.08615071545842</v>
      </c>
      <c r="AF64" s="43">
        <v>4.2275207530941143</v>
      </c>
      <c r="AH64" t="s">
        <v>162</v>
      </c>
      <c r="AI64" s="43">
        <v>101.03560764010101</v>
      </c>
      <c r="AJ64" s="43">
        <v>101.086150715459</v>
      </c>
      <c r="AK64" s="43">
        <v>4.2275207530939998</v>
      </c>
      <c r="AM64" s="43">
        <f t="shared" si="6"/>
        <v>-3.1263880373444408E-13</v>
      </c>
      <c r="AN64" s="43">
        <f t="shared" si="7"/>
        <v>-5.8264504332328215E-13</v>
      </c>
      <c r="AO64" s="43">
        <f t="shared" si="8"/>
        <v>1.1457501614131615E-13</v>
      </c>
    </row>
    <row r="65" spans="1:41" x14ac:dyDescent="0.35">
      <c r="A65" t="s">
        <v>35</v>
      </c>
      <c r="B65">
        <v>100.11881698568104</v>
      </c>
      <c r="C65">
        <v>100.16890143639922</v>
      </c>
      <c r="D65">
        <v>4.6483987876780475</v>
      </c>
      <c r="F65">
        <v>100.11881698568099</v>
      </c>
      <c r="G65">
        <v>100.168901436399</v>
      </c>
      <c r="H65">
        <v>4.6483987876780004</v>
      </c>
      <c r="J65" s="43">
        <f t="shared" si="0"/>
        <v>0</v>
      </c>
      <c r="K65" s="43">
        <f t="shared" si="1"/>
        <v>2.2737367544323206E-13</v>
      </c>
      <c r="L65" s="43">
        <f t="shared" si="2"/>
        <v>4.7073456244106637E-14</v>
      </c>
      <c r="N65" t="s">
        <v>72</v>
      </c>
      <c r="O65">
        <v>101.19316717368865</v>
      </c>
      <c r="P65">
        <v>101.24378906822275</v>
      </c>
      <c r="Q65">
        <v>4.3829849127928302</v>
      </c>
      <c r="S65" t="s">
        <v>72</v>
      </c>
      <c r="T65">
        <v>101.19316717368901</v>
      </c>
      <c r="U65">
        <v>101.24378906822299</v>
      </c>
      <c r="V65">
        <v>4.3829849127929998</v>
      </c>
      <c r="X65">
        <f t="shared" si="3"/>
        <v>-3.5527136788005009E-13</v>
      </c>
      <c r="Y65">
        <f t="shared" si="4"/>
        <v>-2.4158453015843406E-13</v>
      </c>
      <c r="Z65">
        <f t="shared" si="5"/>
        <v>-1.6964207816272392E-13</v>
      </c>
      <c r="AC65" t="s">
        <v>254</v>
      </c>
      <c r="AD65" s="43">
        <v>101.57312615642518</v>
      </c>
      <c r="AE65" s="43">
        <v>101.62393812548791</v>
      </c>
      <c r="AF65" s="43">
        <v>2.94</v>
      </c>
      <c r="AH65" t="s">
        <v>254</v>
      </c>
      <c r="AI65" s="43">
        <v>101.573126156425</v>
      </c>
      <c r="AJ65" s="43">
        <v>101.623938125488</v>
      </c>
      <c r="AK65" s="43">
        <v>2.94</v>
      </c>
      <c r="AM65" s="43">
        <f t="shared" si="6"/>
        <v>1.7053025658242404E-13</v>
      </c>
      <c r="AN65" s="43">
        <f t="shared" si="7"/>
        <v>0</v>
      </c>
      <c r="AO65" s="43">
        <f t="shared" si="8"/>
        <v>0</v>
      </c>
    </row>
    <row r="66" spans="1:41" x14ac:dyDescent="0.35">
      <c r="A66" t="s">
        <v>72</v>
      </c>
      <c r="B66">
        <v>100.11277958989079</v>
      </c>
      <c r="C66">
        <v>100.16286102040098</v>
      </c>
      <c r="D66">
        <v>4.4302847929794842</v>
      </c>
      <c r="F66">
        <v>100.11277958989101</v>
      </c>
      <c r="G66">
        <v>100.162861020401</v>
      </c>
      <c r="H66">
        <v>4.4302847929790001</v>
      </c>
      <c r="J66" s="43">
        <f t="shared" si="0"/>
        <v>-2.1316282072803006E-13</v>
      </c>
      <c r="K66" s="43">
        <f t="shared" si="1"/>
        <v>0</v>
      </c>
      <c r="L66" s="43">
        <f t="shared" si="2"/>
        <v>4.8405723873656825E-13</v>
      </c>
      <c r="N66" t="s">
        <v>85</v>
      </c>
      <c r="O66">
        <v>99.999561499683011</v>
      </c>
      <c r="P66">
        <v>100.04958629282942</v>
      </c>
      <c r="Q66">
        <v>4.435300698807624</v>
      </c>
      <c r="S66" t="s">
        <v>85</v>
      </c>
      <c r="T66">
        <v>99.999561499684006</v>
      </c>
      <c r="U66">
        <v>100.04958629283</v>
      </c>
      <c r="V66">
        <v>4.4353006988079997</v>
      </c>
      <c r="X66">
        <f t="shared" si="3"/>
        <v>-9.9475983006414026E-13</v>
      </c>
      <c r="Y66">
        <f t="shared" si="4"/>
        <v>-5.8264504332328215E-13</v>
      </c>
      <c r="Z66">
        <f t="shared" si="5"/>
        <v>-3.7569947153315297E-13</v>
      </c>
      <c r="AC66" t="s">
        <v>367</v>
      </c>
      <c r="AD66" s="43">
        <v>99.950000000000017</v>
      </c>
      <c r="AE66" s="43">
        <v>100.00000000000001</v>
      </c>
      <c r="AF66" s="43">
        <v>2.94</v>
      </c>
      <c r="AM66" s="43"/>
      <c r="AN66" s="43"/>
      <c r="AO66" s="43"/>
    </row>
    <row r="67" spans="1:41" x14ac:dyDescent="0.35">
      <c r="A67" t="s">
        <v>85</v>
      </c>
      <c r="B67">
        <v>100.21883904211904</v>
      </c>
      <c r="C67">
        <v>100.26897352888348</v>
      </c>
      <c r="D67">
        <v>4.425596317410923</v>
      </c>
      <c r="F67">
        <v>100.218839042119</v>
      </c>
      <c r="G67">
        <v>100.268973528883</v>
      </c>
      <c r="H67">
        <v>4.4255963174110002</v>
      </c>
      <c r="J67" s="43">
        <f t="shared" si="0"/>
        <v>0</v>
      </c>
      <c r="K67" s="43">
        <f t="shared" si="1"/>
        <v>4.8316906031686813E-13</v>
      </c>
      <c r="L67" s="43">
        <f t="shared" si="2"/>
        <v>-7.7271522513910895E-14</v>
      </c>
      <c r="N67" t="s">
        <v>162</v>
      </c>
      <c r="O67">
        <v>100.01632587018723</v>
      </c>
      <c r="P67">
        <v>100.06635904971208</v>
      </c>
      <c r="Q67">
        <v>4.2706040677236929</v>
      </c>
      <c r="S67" t="s">
        <v>162</v>
      </c>
      <c r="T67">
        <v>100.016325870187</v>
      </c>
      <c r="U67">
        <v>100.06635904971201</v>
      </c>
      <c r="V67">
        <v>4.2706040677240003</v>
      </c>
      <c r="X67">
        <f t="shared" si="3"/>
        <v>2.2737367544323206E-13</v>
      </c>
      <c r="Y67">
        <f t="shared" si="4"/>
        <v>0</v>
      </c>
      <c r="Z67">
        <f t="shared" si="5"/>
        <v>-3.0730973321624333E-13</v>
      </c>
      <c r="AC67" t="s">
        <v>60</v>
      </c>
      <c r="AD67" s="43">
        <v>100.00197184836311</v>
      </c>
      <c r="AE67" s="43">
        <v>100.05199784728676</v>
      </c>
      <c r="AF67" s="43">
        <v>4.4976613129390222</v>
      </c>
      <c r="AH67" t="s">
        <v>60</v>
      </c>
      <c r="AI67" s="43">
        <v>100.001971848363</v>
      </c>
      <c r="AJ67" s="43">
        <v>100.051997847287</v>
      </c>
      <c r="AK67" s="43">
        <v>4.497661312939</v>
      </c>
      <c r="AM67" s="43">
        <f>AD67-AI67</f>
        <v>1.1368683772161603E-13</v>
      </c>
      <c r="AN67" s="43">
        <f>AE67-AJ67</f>
        <v>-2.4158453015843406E-13</v>
      </c>
      <c r="AO67" s="43">
        <f>AF67-AK67</f>
        <v>2.2204460492503131E-14</v>
      </c>
    </row>
    <row r="68" spans="1:41" x14ac:dyDescent="0.35">
      <c r="A68" t="s">
        <v>162</v>
      </c>
      <c r="B68">
        <v>100.22172472961024</v>
      </c>
      <c r="C68">
        <v>100.2718606599402</v>
      </c>
      <c r="D68">
        <v>4.2618517018377107</v>
      </c>
      <c r="F68">
        <v>100.221724729611</v>
      </c>
      <c r="G68">
        <v>100.271860659941</v>
      </c>
      <c r="H68">
        <v>4.2618517018380002</v>
      </c>
      <c r="J68" s="43">
        <f t="shared" si="0"/>
        <v>-7.531752999057062E-13</v>
      </c>
      <c r="K68" s="43">
        <f t="shared" si="1"/>
        <v>-7.9580786405131221E-13</v>
      </c>
      <c r="L68" s="43">
        <f t="shared" si="2"/>
        <v>-2.8954616482224083E-13</v>
      </c>
      <c r="N68" t="s">
        <v>254</v>
      </c>
      <c r="O68">
        <v>101.85209367813135</v>
      </c>
      <c r="P68">
        <v>101.90304520073171</v>
      </c>
      <c r="Q68">
        <v>2.86</v>
      </c>
      <c r="S68" t="s">
        <v>254</v>
      </c>
      <c r="T68">
        <v>101.85209367813199</v>
      </c>
      <c r="U68">
        <v>101.903045200732</v>
      </c>
      <c r="V68">
        <v>2.86</v>
      </c>
      <c r="X68">
        <f t="shared" si="3"/>
        <v>-6.3948846218409017E-13</v>
      </c>
      <c r="Y68">
        <f t="shared" si="4"/>
        <v>-2.8421709430404007E-13</v>
      </c>
      <c r="Z68">
        <f t="shared" si="5"/>
        <v>0</v>
      </c>
      <c r="AC68" t="s">
        <v>40</v>
      </c>
      <c r="AD68" s="43">
        <v>100.34211428676369</v>
      </c>
      <c r="AE68" s="43">
        <v>100.39231044198468</v>
      </c>
      <c r="AF68" s="43">
        <v>4.6380544281733433</v>
      </c>
      <c r="AH68" t="s">
        <v>40</v>
      </c>
      <c r="AI68" s="43">
        <v>100.342114286764</v>
      </c>
      <c r="AJ68" s="43">
        <v>100.392310441985</v>
      </c>
      <c r="AK68" s="43">
        <v>4.6380544281729996</v>
      </c>
      <c r="AM68" s="43">
        <f t="shared" ref="AM68:AM98" si="9">AD68-AI68</f>
        <v>-3.1263880373444408E-13</v>
      </c>
      <c r="AN68" s="43">
        <f t="shared" ref="AN68:AN98" si="10">AE68-AJ68</f>
        <v>-3.2684965844964609E-13</v>
      </c>
      <c r="AO68" s="43">
        <f t="shared" ref="AO68:AO98" si="11">AF68-AK68</f>
        <v>3.4372504842394846E-13</v>
      </c>
    </row>
    <row r="69" spans="1:41" x14ac:dyDescent="0.35">
      <c r="A69" t="s">
        <v>254</v>
      </c>
      <c r="B69">
        <v>101.90223272591462</v>
      </c>
      <c r="C69">
        <v>101.9532093305799</v>
      </c>
      <c r="D69">
        <v>2.86</v>
      </c>
      <c r="F69">
        <v>101.902232725915</v>
      </c>
      <c r="G69">
        <v>101.95320933057999</v>
      </c>
      <c r="H69">
        <v>2.86</v>
      </c>
      <c r="J69" s="43">
        <f t="shared" ref="J69:J132" si="12">B69-F69</f>
        <v>-3.836930773104541E-13</v>
      </c>
      <c r="K69" s="43">
        <f t="shared" ref="K69:K132" si="13">C69-G69</f>
        <v>0</v>
      </c>
      <c r="L69" s="43">
        <f t="shared" ref="L69:L132" si="14">D69-H69</f>
        <v>0</v>
      </c>
      <c r="N69" t="s">
        <v>60</v>
      </c>
      <c r="O69">
        <v>100.22450881245351</v>
      </c>
      <c r="P69">
        <v>100.27464613552127</v>
      </c>
      <c r="Q69">
        <v>4.487674774656643</v>
      </c>
      <c r="S69" t="s">
        <v>60</v>
      </c>
      <c r="T69">
        <v>100.224508812453</v>
      </c>
      <c r="U69">
        <v>100.274646135521</v>
      </c>
      <c r="V69">
        <v>4.487674774657</v>
      </c>
      <c r="X69">
        <f t="shared" ref="X69:X132" si="15">O69-T69</f>
        <v>5.1159076974727213E-13</v>
      </c>
      <c r="Y69">
        <f t="shared" ref="Y69:Y132" si="16">P69-U69</f>
        <v>2.7000623958883807E-13</v>
      </c>
      <c r="Z69">
        <f t="shared" ref="Z69:Z132" si="17">Q69-V69</f>
        <v>-3.5704772471945034E-13</v>
      </c>
      <c r="AC69" t="s">
        <v>51</v>
      </c>
      <c r="AD69" s="43">
        <v>100.83678797888125</v>
      </c>
      <c r="AE69" s="43">
        <v>100.88723159467858</v>
      </c>
      <c r="AF69" s="43">
        <v>4.5533512292771672</v>
      </c>
      <c r="AH69" t="s">
        <v>51</v>
      </c>
      <c r="AI69" s="43">
        <v>100.836787978882</v>
      </c>
      <c r="AJ69" s="43">
        <v>100.88723159467899</v>
      </c>
      <c r="AK69" s="43">
        <v>4.5533512292770002</v>
      </c>
      <c r="AM69" s="43">
        <f t="shared" si="9"/>
        <v>-7.531752999057062E-13</v>
      </c>
      <c r="AN69" s="43">
        <f t="shared" si="10"/>
        <v>-4.1211478674085811E-13</v>
      </c>
      <c r="AO69" s="43">
        <f t="shared" si="11"/>
        <v>1.6697754290362354E-13</v>
      </c>
    </row>
    <row r="70" spans="1:41" x14ac:dyDescent="0.35">
      <c r="A70" t="s">
        <v>60</v>
      </c>
      <c r="B70">
        <v>100.45412413024658</v>
      </c>
      <c r="C70">
        <v>100.50437631840578</v>
      </c>
      <c r="D70">
        <v>4.4774169691314194</v>
      </c>
      <c r="F70">
        <v>100.454124130247</v>
      </c>
      <c r="G70">
        <v>100.504376318406</v>
      </c>
      <c r="H70">
        <v>4.4774169691310002</v>
      </c>
      <c r="J70" s="43">
        <f t="shared" si="12"/>
        <v>-4.1211478674085811E-13</v>
      </c>
      <c r="K70" s="43">
        <f t="shared" si="13"/>
        <v>-2.2737367544323206E-13</v>
      </c>
      <c r="L70" s="43">
        <f t="shared" si="14"/>
        <v>4.1922021409845911E-13</v>
      </c>
      <c r="N70" t="s">
        <v>40</v>
      </c>
      <c r="O70">
        <v>100.57692733005541</v>
      </c>
      <c r="P70">
        <v>100.62724095053068</v>
      </c>
      <c r="Q70">
        <v>4.6272261427589543</v>
      </c>
      <c r="S70" t="s">
        <v>40</v>
      </c>
      <c r="T70">
        <v>100.57692733005599</v>
      </c>
      <c r="U70">
        <v>100.627240950531</v>
      </c>
      <c r="V70">
        <v>4.6272261427589996</v>
      </c>
      <c r="X70">
        <f t="shared" si="15"/>
        <v>-5.8264504332328215E-13</v>
      </c>
      <c r="Y70">
        <f t="shared" si="16"/>
        <v>-3.2684965844964609E-13</v>
      </c>
      <c r="Z70">
        <f t="shared" si="17"/>
        <v>-4.5297099404706387E-14</v>
      </c>
      <c r="AC70" t="s">
        <v>264</v>
      </c>
      <c r="AD70" s="43">
        <v>101.79271863022407</v>
      </c>
      <c r="AE70" s="43">
        <v>101.84364045044929</v>
      </c>
      <c r="AF70" s="43">
        <v>2.94</v>
      </c>
      <c r="AH70" t="s">
        <v>264</v>
      </c>
      <c r="AI70" s="43">
        <v>101.792718630224</v>
      </c>
      <c r="AJ70" s="43">
        <v>101.843640450449</v>
      </c>
      <c r="AK70" s="43">
        <v>2.94</v>
      </c>
      <c r="AM70" s="43">
        <f t="shared" si="9"/>
        <v>0</v>
      </c>
      <c r="AN70" s="43">
        <f t="shared" si="10"/>
        <v>2.8421709430404007E-13</v>
      </c>
      <c r="AO70" s="43">
        <f t="shared" si="11"/>
        <v>0</v>
      </c>
    </row>
    <row r="71" spans="1:41" x14ac:dyDescent="0.35">
      <c r="A71" t="s">
        <v>40</v>
      </c>
      <c r="B71">
        <v>100.81920919894742</v>
      </c>
      <c r="C71">
        <v>100.86964402095789</v>
      </c>
      <c r="D71">
        <v>4.6161063074958024</v>
      </c>
      <c r="F71">
        <v>100.819209198948</v>
      </c>
      <c r="G71">
        <v>100.86964402095801</v>
      </c>
      <c r="H71">
        <v>4.6161063074959996</v>
      </c>
      <c r="J71" s="43">
        <f t="shared" si="12"/>
        <v>-5.8264504332328215E-13</v>
      </c>
      <c r="K71" s="43">
        <f t="shared" si="13"/>
        <v>-1.1368683772161603E-13</v>
      </c>
      <c r="L71" s="43">
        <f t="shared" si="14"/>
        <v>-1.971756091734278E-13</v>
      </c>
      <c r="N71" t="s">
        <v>51</v>
      </c>
      <c r="O71">
        <v>101.06334776267974</v>
      </c>
      <c r="P71">
        <v>101.11390471503725</v>
      </c>
      <c r="Q71">
        <v>4.5431437080253874</v>
      </c>
      <c r="S71" t="s">
        <v>51</v>
      </c>
      <c r="T71">
        <v>101.063347762679</v>
      </c>
      <c r="U71">
        <v>101.11390471503699</v>
      </c>
      <c r="V71">
        <v>4.5431437080250001</v>
      </c>
      <c r="X71">
        <f t="shared" si="15"/>
        <v>7.3896444519050419E-13</v>
      </c>
      <c r="Y71">
        <f t="shared" si="16"/>
        <v>2.5579538487363607E-13</v>
      </c>
      <c r="Z71">
        <f t="shared" si="17"/>
        <v>3.872457909892546E-13</v>
      </c>
      <c r="AC71" t="s">
        <v>43</v>
      </c>
      <c r="AD71" s="43">
        <v>101.29696625519786</v>
      </c>
      <c r="AE71" s="43">
        <v>101.34764007523547</v>
      </c>
      <c r="AF71" s="43">
        <v>4.5635004392471581</v>
      </c>
      <c r="AH71" t="s">
        <v>43</v>
      </c>
      <c r="AI71" s="43">
        <v>101.296966255198</v>
      </c>
      <c r="AJ71" s="43">
        <v>101.347640075236</v>
      </c>
      <c r="AK71" s="43">
        <v>4.563500439247</v>
      </c>
      <c r="AM71" s="43">
        <f t="shared" si="9"/>
        <v>-1.4210854715202004E-13</v>
      </c>
      <c r="AN71" s="43">
        <f t="shared" si="10"/>
        <v>-5.2580162446247414E-13</v>
      </c>
      <c r="AO71" s="43">
        <f t="shared" si="11"/>
        <v>1.5809575870662229E-13</v>
      </c>
    </row>
    <row r="72" spans="1:41" x14ac:dyDescent="0.35">
      <c r="A72" t="s">
        <v>51</v>
      </c>
      <c r="B72">
        <v>101.29710820302648</v>
      </c>
      <c r="C72">
        <v>101.34778209407351</v>
      </c>
      <c r="D72">
        <v>4.5326596251864375</v>
      </c>
      <c r="F72">
        <v>101.297108203026</v>
      </c>
      <c r="G72">
        <v>101.347782094073</v>
      </c>
      <c r="H72">
        <v>4.5326596251859996</v>
      </c>
      <c r="J72" s="43">
        <f t="shared" si="12"/>
        <v>4.8316906031686813E-13</v>
      </c>
      <c r="K72" s="43">
        <f t="shared" si="13"/>
        <v>5.1159076974727213E-13</v>
      </c>
      <c r="L72" s="43">
        <f t="shared" si="14"/>
        <v>4.3787196091216174E-13</v>
      </c>
      <c r="N72" t="s">
        <v>264</v>
      </c>
      <c r="O72">
        <v>102.09891473899972</v>
      </c>
      <c r="P72">
        <v>102.14998973386665</v>
      </c>
      <c r="Q72">
        <v>2.86</v>
      </c>
      <c r="S72" t="s">
        <v>264</v>
      </c>
      <c r="T72">
        <v>102.09891473899999</v>
      </c>
      <c r="U72">
        <v>102.149989733867</v>
      </c>
      <c r="V72">
        <v>2.86</v>
      </c>
      <c r="X72">
        <f t="shared" si="15"/>
        <v>-2.7000623958883807E-13</v>
      </c>
      <c r="Y72">
        <f t="shared" si="16"/>
        <v>-3.5527136788005009E-13</v>
      </c>
      <c r="Z72">
        <f t="shared" si="17"/>
        <v>0</v>
      </c>
      <c r="AC72" t="s">
        <v>261</v>
      </c>
      <c r="AD72" s="43">
        <v>100.03908380749371</v>
      </c>
      <c r="AE72" s="43">
        <v>100.08912837167955</v>
      </c>
      <c r="AF72" s="43">
        <v>4.4959927948311371</v>
      </c>
      <c r="AH72" t="s">
        <v>261</v>
      </c>
      <c r="AI72" s="43">
        <v>100.03908380749399</v>
      </c>
      <c r="AJ72" s="43">
        <v>100.08912837168</v>
      </c>
      <c r="AK72" s="43">
        <v>4.4959927948310003</v>
      </c>
      <c r="AM72" s="43">
        <f t="shared" si="9"/>
        <v>-2.8421709430404007E-13</v>
      </c>
      <c r="AN72" s="43">
        <f t="shared" si="10"/>
        <v>-4.5474735088646412E-13</v>
      </c>
      <c r="AO72" s="43">
        <f t="shared" si="11"/>
        <v>1.3677947663381929E-13</v>
      </c>
    </row>
    <row r="73" spans="1:41" x14ac:dyDescent="0.35">
      <c r="A73" t="s">
        <v>264</v>
      </c>
      <c r="B73">
        <v>101.29285979446023</v>
      </c>
      <c r="C73">
        <v>101.34353156024034</v>
      </c>
      <c r="D73">
        <v>3.1150000000000002</v>
      </c>
      <c r="F73">
        <v>101.29285979446</v>
      </c>
      <c r="G73">
        <v>101.34353156024</v>
      </c>
      <c r="H73">
        <v>3.1150000000000002</v>
      </c>
      <c r="J73" s="43">
        <f t="shared" si="12"/>
        <v>2.2737367544323206E-13</v>
      </c>
      <c r="K73" s="43">
        <f t="shared" si="13"/>
        <v>3.4106051316484809E-13</v>
      </c>
      <c r="L73" s="43">
        <f t="shared" si="14"/>
        <v>0</v>
      </c>
      <c r="N73" t="s">
        <v>43</v>
      </c>
      <c r="O73">
        <v>100.12452799171709</v>
      </c>
      <c r="P73">
        <v>100.17461529936676</v>
      </c>
      <c r="Q73">
        <v>4.6169381196807411</v>
      </c>
      <c r="S73" t="s">
        <v>43</v>
      </c>
      <c r="T73">
        <v>100.12452799171599</v>
      </c>
      <c r="U73">
        <v>100.174615299366</v>
      </c>
      <c r="V73">
        <v>4.6169381196810004</v>
      </c>
      <c r="X73">
        <f t="shared" si="15"/>
        <v>1.0942358130705543E-12</v>
      </c>
      <c r="Y73">
        <f t="shared" si="16"/>
        <v>7.673861546209082E-13</v>
      </c>
      <c r="Z73">
        <f t="shared" si="17"/>
        <v>-2.5934809855243657E-13</v>
      </c>
      <c r="AC73" t="s">
        <v>275</v>
      </c>
      <c r="AD73" s="43">
        <v>100.47521331022001</v>
      </c>
      <c r="AE73" s="43">
        <v>100.52547604824413</v>
      </c>
      <c r="AF73" s="43">
        <v>3.2</v>
      </c>
      <c r="AH73" t="s">
        <v>275</v>
      </c>
      <c r="AI73" s="43">
        <v>100.47521331022</v>
      </c>
      <c r="AJ73" s="43">
        <v>100.525476048244</v>
      </c>
      <c r="AK73" s="43">
        <v>3.2</v>
      </c>
      <c r="AM73" s="43">
        <f t="shared" si="9"/>
        <v>0</v>
      </c>
      <c r="AN73" s="43">
        <f t="shared" si="10"/>
        <v>1.2789769243681803E-13</v>
      </c>
      <c r="AO73" s="43">
        <f t="shared" si="11"/>
        <v>0</v>
      </c>
    </row>
    <row r="74" spans="1:41" x14ac:dyDescent="0.35">
      <c r="A74" t="s">
        <v>43</v>
      </c>
      <c r="B74">
        <v>100.35944295583273</v>
      </c>
      <c r="C74">
        <v>100.40964777972259</v>
      </c>
      <c r="D74">
        <v>4.6061310862739671</v>
      </c>
      <c r="F74">
        <v>100.359442955833</v>
      </c>
      <c r="G74">
        <v>100.409647779723</v>
      </c>
      <c r="H74">
        <v>4.6061310862739999</v>
      </c>
      <c r="J74" s="43">
        <f t="shared" si="12"/>
        <v>-2.7000623958883807E-13</v>
      </c>
      <c r="K74" s="43">
        <f t="shared" si="13"/>
        <v>-4.1211478674085811E-13</v>
      </c>
      <c r="L74" s="43">
        <f t="shared" si="14"/>
        <v>-3.2862601528904634E-14</v>
      </c>
      <c r="N74" t="s">
        <v>261</v>
      </c>
      <c r="O74">
        <v>100.26156687054004</v>
      </c>
      <c r="P74">
        <v>100.31172273190599</v>
      </c>
      <c r="Q74">
        <v>4.4860160681585945</v>
      </c>
      <c r="S74" t="s">
        <v>261</v>
      </c>
      <c r="T74">
        <v>100.26156687053999</v>
      </c>
      <c r="U74">
        <v>100.311722731906</v>
      </c>
      <c r="V74">
        <v>4.4860160681589996</v>
      </c>
      <c r="X74">
        <f t="shared" si="15"/>
        <v>0</v>
      </c>
      <c r="Y74">
        <f t="shared" si="16"/>
        <v>0</v>
      </c>
      <c r="Z74">
        <f t="shared" si="17"/>
        <v>-4.0500935938325711E-13</v>
      </c>
      <c r="AC74" t="s">
        <v>181</v>
      </c>
      <c r="AD74" s="43">
        <v>105.39215684842638</v>
      </c>
      <c r="AE74" s="43">
        <v>105.44487928807041</v>
      </c>
      <c r="AF74" s="43">
        <v>3.2</v>
      </c>
      <c r="AH74" t="s">
        <v>181</v>
      </c>
      <c r="AI74" s="43">
        <v>105.392156848426</v>
      </c>
      <c r="AJ74" s="43">
        <v>105.44487928807</v>
      </c>
      <c r="AK74" s="43">
        <v>3.2</v>
      </c>
      <c r="AM74" s="43">
        <f t="shared" si="9"/>
        <v>3.836930773104541E-13</v>
      </c>
      <c r="AN74" s="43">
        <f t="shared" si="10"/>
        <v>4.1211478674085811E-13</v>
      </c>
      <c r="AO74" s="43">
        <f t="shared" si="11"/>
        <v>0</v>
      </c>
    </row>
    <row r="75" spans="1:41" x14ac:dyDescent="0.35">
      <c r="A75" t="s">
        <v>261</v>
      </c>
      <c r="B75">
        <v>100.49112657282939</v>
      </c>
      <c r="C75">
        <v>100.54139727146512</v>
      </c>
      <c r="D75">
        <v>4.4757683124791372</v>
      </c>
      <c r="F75">
        <v>100.491126572829</v>
      </c>
      <c r="G75">
        <v>100.541397271465</v>
      </c>
      <c r="H75">
        <v>4.4757683124790004</v>
      </c>
      <c r="J75" s="43">
        <f t="shared" si="12"/>
        <v>3.836930773104541E-13</v>
      </c>
      <c r="K75" s="43">
        <f t="shared" si="13"/>
        <v>1.1368683772161603E-13</v>
      </c>
      <c r="L75" s="43">
        <f t="shared" si="14"/>
        <v>1.3677947663381929E-13</v>
      </c>
      <c r="N75" t="s">
        <v>275</v>
      </c>
      <c r="O75">
        <v>100.79131303748923</v>
      </c>
      <c r="P75">
        <v>100.84173390444144</v>
      </c>
      <c r="Q75">
        <v>3.1150000000000002</v>
      </c>
      <c r="S75" t="s">
        <v>275</v>
      </c>
      <c r="T75">
        <v>100.791313037489</v>
      </c>
      <c r="U75">
        <v>100.841733904441</v>
      </c>
      <c r="V75">
        <v>3.1150000000000002</v>
      </c>
      <c r="X75">
        <f t="shared" si="15"/>
        <v>2.2737367544323206E-13</v>
      </c>
      <c r="Y75">
        <f t="shared" si="16"/>
        <v>4.4053649617126212E-13</v>
      </c>
      <c r="Z75">
        <f t="shared" si="17"/>
        <v>0</v>
      </c>
      <c r="AC75" t="s">
        <v>47</v>
      </c>
      <c r="AD75" s="43">
        <v>100.70145539402216</v>
      </c>
      <c r="AE75" s="43">
        <v>100.751831309677</v>
      </c>
      <c r="AF75" s="43">
        <v>4.5904872793669789</v>
      </c>
      <c r="AH75" t="s">
        <v>47</v>
      </c>
      <c r="AI75" s="43">
        <v>100.70145539402201</v>
      </c>
      <c r="AJ75" s="43">
        <v>100.751831309677</v>
      </c>
      <c r="AK75" s="43">
        <v>4.5904872793670002</v>
      </c>
      <c r="AM75" s="43">
        <f t="shared" si="9"/>
        <v>1.5631940186722204E-13</v>
      </c>
      <c r="AN75" s="43">
        <f t="shared" si="10"/>
        <v>0</v>
      </c>
      <c r="AO75" s="43">
        <f t="shared" si="11"/>
        <v>-2.1316282072803006E-14</v>
      </c>
    </row>
    <row r="76" spans="1:41" x14ac:dyDescent="0.35">
      <c r="A76" t="s">
        <v>275</v>
      </c>
      <c r="B76">
        <v>100.80887650409389</v>
      </c>
      <c r="C76">
        <v>100.85930615717247</v>
      </c>
      <c r="D76">
        <v>3.1150000000000002</v>
      </c>
      <c r="F76">
        <v>100.80887650409301</v>
      </c>
      <c r="G76">
        <v>100.859306157172</v>
      </c>
      <c r="H76">
        <v>3.1150000000000002</v>
      </c>
      <c r="J76" s="43">
        <f t="shared" si="12"/>
        <v>8.8107299234252423E-13</v>
      </c>
      <c r="K76" s="43">
        <f t="shared" si="13"/>
        <v>4.6895820560166612E-13</v>
      </c>
      <c r="L76" s="43">
        <f t="shared" si="14"/>
        <v>0</v>
      </c>
      <c r="N76" t="s">
        <v>181</v>
      </c>
      <c r="O76">
        <v>105.81917607935061</v>
      </c>
      <c r="P76">
        <v>105.87211213541832</v>
      </c>
      <c r="Q76">
        <v>3.1150000000000002</v>
      </c>
      <c r="S76" t="s">
        <v>181</v>
      </c>
      <c r="T76">
        <v>105.81917607935</v>
      </c>
      <c r="U76">
        <v>105.87211213541801</v>
      </c>
      <c r="V76">
        <v>3.1150000000000002</v>
      </c>
      <c r="X76">
        <f t="shared" si="15"/>
        <v>6.1106675275368616E-13</v>
      </c>
      <c r="Y76">
        <f t="shared" si="16"/>
        <v>3.1263880373444408E-13</v>
      </c>
      <c r="Z76">
        <f t="shared" si="17"/>
        <v>0</v>
      </c>
      <c r="AC76" t="s">
        <v>53</v>
      </c>
      <c r="AD76" s="43">
        <v>100.7356190004077</v>
      </c>
      <c r="AE76" s="43">
        <v>100.7860120064109</v>
      </c>
      <c r="AF76" s="43">
        <v>4.4959115950651682</v>
      </c>
      <c r="AH76" t="s">
        <v>53</v>
      </c>
      <c r="AI76" s="43">
        <v>100.73561900040799</v>
      </c>
      <c r="AJ76" s="43">
        <v>100.786012006411</v>
      </c>
      <c r="AK76" s="43">
        <v>4.4959115950650004</v>
      </c>
      <c r="AM76" s="43">
        <f t="shared" si="9"/>
        <v>-2.9842794901924208E-13</v>
      </c>
      <c r="AN76" s="43">
        <f t="shared" si="10"/>
        <v>0</v>
      </c>
      <c r="AO76" s="43">
        <f t="shared" si="11"/>
        <v>1.6786572132332367E-13</v>
      </c>
    </row>
    <row r="77" spans="1:41" x14ac:dyDescent="0.35">
      <c r="A77" t="s">
        <v>181</v>
      </c>
      <c r="B77">
        <v>105.94133157821808</v>
      </c>
      <c r="C77">
        <v>105.99432874258937</v>
      </c>
      <c r="D77">
        <v>3.1150000000000002</v>
      </c>
      <c r="F77">
        <v>105.94133157821901</v>
      </c>
      <c r="G77">
        <v>105.99432874259</v>
      </c>
      <c r="H77">
        <v>3.1150000000000002</v>
      </c>
      <c r="J77" s="43">
        <f t="shared" si="12"/>
        <v>-9.2370555648813024E-13</v>
      </c>
      <c r="K77" s="43">
        <f t="shared" si="13"/>
        <v>-6.2527760746888816E-13</v>
      </c>
      <c r="L77" s="43">
        <f t="shared" si="14"/>
        <v>0</v>
      </c>
      <c r="N77" t="s">
        <v>47</v>
      </c>
      <c r="O77">
        <v>100.9307687523013</v>
      </c>
      <c r="P77">
        <v>100.98125938199229</v>
      </c>
      <c r="Q77">
        <v>4.5800577535922109</v>
      </c>
      <c r="S77" t="s">
        <v>47</v>
      </c>
      <c r="T77">
        <v>100.930768752302</v>
      </c>
      <c r="U77">
        <v>100.981259381993</v>
      </c>
      <c r="V77">
        <v>4.5800577535920004</v>
      </c>
      <c r="X77">
        <f t="shared" si="15"/>
        <v>-6.9633188104489818E-13</v>
      </c>
      <c r="Y77">
        <f t="shared" si="16"/>
        <v>-7.1054273576010019E-13</v>
      </c>
      <c r="Z77">
        <f t="shared" si="17"/>
        <v>2.1049828546892968E-13</v>
      </c>
      <c r="AC77" t="s">
        <v>71</v>
      </c>
      <c r="AD77" s="43">
        <v>100.99181113118894</v>
      </c>
      <c r="AE77" s="43">
        <v>101.04233229733761</v>
      </c>
      <c r="AF77" s="43">
        <v>4.4226512773376943</v>
      </c>
      <c r="AH77" t="s">
        <v>71</v>
      </c>
      <c r="AI77" s="43">
        <v>100.991811131188</v>
      </c>
      <c r="AJ77" s="43">
        <v>101.042332297337</v>
      </c>
      <c r="AK77" s="43">
        <v>4.4226512773379998</v>
      </c>
      <c r="AM77" s="43">
        <f t="shared" si="9"/>
        <v>9.3791641120333225E-13</v>
      </c>
      <c r="AN77" s="43">
        <f t="shared" si="10"/>
        <v>6.1106675275368616E-13</v>
      </c>
      <c r="AO77" s="43">
        <f t="shared" si="11"/>
        <v>-3.0553337637684308E-13</v>
      </c>
    </row>
    <row r="78" spans="1:41" x14ac:dyDescent="0.35">
      <c r="A78" t="s">
        <v>47</v>
      </c>
      <c r="B78">
        <v>101.16737028285544</v>
      </c>
      <c r="C78">
        <v>101.21797927249169</v>
      </c>
      <c r="D78">
        <v>4.569346309067198</v>
      </c>
      <c r="F78">
        <v>101.167370282855</v>
      </c>
      <c r="G78">
        <v>101.21797927249099</v>
      </c>
      <c r="H78">
        <v>4.5693463090669999</v>
      </c>
      <c r="J78" s="43">
        <f t="shared" si="12"/>
        <v>4.4053649617126212E-13</v>
      </c>
      <c r="K78" s="43">
        <f t="shared" si="13"/>
        <v>6.9633188104489818E-13</v>
      </c>
      <c r="L78" s="43">
        <f t="shared" si="14"/>
        <v>1.9806378759312793E-13</v>
      </c>
      <c r="N78" t="s">
        <v>53</v>
      </c>
      <c r="O78">
        <v>100.95722051537257</v>
      </c>
      <c r="P78">
        <v>101.00772437756135</v>
      </c>
      <c r="Q78">
        <v>4.4860430505912952</v>
      </c>
      <c r="S78" t="s">
        <v>53</v>
      </c>
      <c r="T78">
        <v>100.957220515372</v>
      </c>
      <c r="U78">
        <v>101.007724377561</v>
      </c>
      <c r="V78">
        <v>4.4860430505910003</v>
      </c>
      <c r="X78">
        <f t="shared" si="15"/>
        <v>5.6843418860808015E-13</v>
      </c>
      <c r="Y78">
        <f t="shared" si="16"/>
        <v>3.4106051316484809E-13</v>
      </c>
      <c r="Z78">
        <f t="shared" si="17"/>
        <v>2.9487523534044158E-13</v>
      </c>
      <c r="AC78" t="s">
        <v>84</v>
      </c>
      <c r="AD78" s="43">
        <v>101.09990890298022</v>
      </c>
      <c r="AE78" s="43">
        <v>101.15048414505274</v>
      </c>
      <c r="AF78" s="43">
        <v>4.4179225020729334</v>
      </c>
      <c r="AH78" t="s">
        <v>84</v>
      </c>
      <c r="AI78" s="43">
        <v>101.099908902979</v>
      </c>
      <c r="AJ78" s="43">
        <v>101.150484145052</v>
      </c>
      <c r="AK78" s="43">
        <v>4.417922502073</v>
      </c>
      <c r="AM78" s="43">
        <f t="shared" si="9"/>
        <v>1.2221335055073723E-12</v>
      </c>
      <c r="AN78" s="43">
        <f t="shared" si="10"/>
        <v>7.3896444519050419E-13</v>
      </c>
      <c r="AO78" s="43">
        <f t="shared" si="11"/>
        <v>-6.6613381477509392E-14</v>
      </c>
    </row>
    <row r="79" spans="1:41" x14ac:dyDescent="0.35">
      <c r="A79" t="s">
        <v>53</v>
      </c>
      <c r="B79">
        <v>101.18586510026404</v>
      </c>
      <c r="C79">
        <v>101.236483341935</v>
      </c>
      <c r="D79">
        <v>4.4759061658585182</v>
      </c>
      <c r="F79">
        <v>101.185865100264</v>
      </c>
      <c r="G79">
        <v>101.236483341935</v>
      </c>
      <c r="H79">
        <v>4.4759061658589996</v>
      </c>
      <c r="J79" s="43">
        <f t="shared" si="12"/>
        <v>0</v>
      </c>
      <c r="K79" s="43">
        <f t="shared" si="13"/>
        <v>0</v>
      </c>
      <c r="L79" s="43">
        <f t="shared" si="14"/>
        <v>-4.8139270347746788E-13</v>
      </c>
      <c r="N79" t="s">
        <v>71</v>
      </c>
      <c r="O79">
        <v>101.20792686145801</v>
      </c>
      <c r="P79">
        <v>101.25855613952777</v>
      </c>
      <c r="Q79">
        <v>4.4132073084691728</v>
      </c>
      <c r="S79" t="s">
        <v>71</v>
      </c>
      <c r="T79">
        <v>101.20792686145801</v>
      </c>
      <c r="U79">
        <v>101.258556139528</v>
      </c>
      <c r="V79">
        <v>4.4132073084689996</v>
      </c>
      <c r="X79">
        <f t="shared" si="15"/>
        <v>0</v>
      </c>
      <c r="Y79">
        <f t="shared" si="16"/>
        <v>-2.2737367544323206E-13</v>
      </c>
      <c r="Z79">
        <f t="shared" si="17"/>
        <v>1.7319479184152442E-13</v>
      </c>
      <c r="AC79" t="s">
        <v>287</v>
      </c>
      <c r="AD79" s="43">
        <v>100.1736343091121</v>
      </c>
      <c r="AE79" s="43">
        <v>100.2237461822032</v>
      </c>
      <c r="AF79" s="43">
        <v>3.2</v>
      </c>
      <c r="AH79" t="s">
        <v>287</v>
      </c>
      <c r="AI79" s="43">
        <v>100.173634309112</v>
      </c>
      <c r="AJ79" s="43">
        <v>100.223746182203</v>
      </c>
      <c r="AK79" s="43">
        <v>3.2</v>
      </c>
      <c r="AM79" s="43">
        <f t="shared" si="9"/>
        <v>0</v>
      </c>
      <c r="AN79" s="43">
        <f t="shared" si="10"/>
        <v>1.9895196601282805E-13</v>
      </c>
      <c r="AO79" s="43">
        <f t="shared" si="11"/>
        <v>0</v>
      </c>
    </row>
    <row r="80" spans="1:41" x14ac:dyDescent="0.35">
      <c r="A80" t="s">
        <v>71</v>
      </c>
      <c r="B80">
        <v>100.11473765686185</v>
      </c>
      <c r="C80">
        <v>100.16482006689529</v>
      </c>
      <c r="D80">
        <v>4.461396722936791</v>
      </c>
      <c r="F80">
        <v>100.114737656862</v>
      </c>
      <c r="G80">
        <v>100.164820066895</v>
      </c>
      <c r="H80">
        <v>4.4613967229369997</v>
      </c>
      <c r="J80" s="43">
        <f t="shared" si="12"/>
        <v>-1.5631940186722204E-13</v>
      </c>
      <c r="K80" s="43">
        <f t="shared" si="13"/>
        <v>2.8421709430404007E-13</v>
      </c>
      <c r="L80" s="43">
        <f t="shared" si="14"/>
        <v>-2.0872192862952943E-13</v>
      </c>
      <c r="N80" t="s">
        <v>84</v>
      </c>
      <c r="O80">
        <v>100.00015767230902</v>
      </c>
      <c r="P80">
        <v>100.05018276369086</v>
      </c>
      <c r="Q80">
        <v>4.4665085825527857</v>
      </c>
      <c r="S80" t="s">
        <v>84</v>
      </c>
      <c r="T80">
        <v>100.000157672309</v>
      </c>
      <c r="U80">
        <v>100.050182763691</v>
      </c>
      <c r="V80">
        <v>4.4665085825529998</v>
      </c>
      <c r="X80">
        <f t="shared" si="15"/>
        <v>0</v>
      </c>
      <c r="Y80">
        <f t="shared" si="16"/>
        <v>-1.4210854715202004E-13</v>
      </c>
      <c r="Z80">
        <f t="shared" si="17"/>
        <v>-2.1405099914773018E-13</v>
      </c>
      <c r="AC80" t="s">
        <v>291</v>
      </c>
      <c r="AD80" s="43">
        <v>100.1736343091121</v>
      </c>
      <c r="AE80" s="43">
        <v>100.2237461822032</v>
      </c>
      <c r="AF80" s="43">
        <v>3.2</v>
      </c>
      <c r="AH80" t="s">
        <v>291</v>
      </c>
      <c r="AI80" s="43">
        <v>100.173634309112</v>
      </c>
      <c r="AJ80" s="43">
        <v>100.223746182203</v>
      </c>
      <c r="AK80" s="43">
        <v>3.2</v>
      </c>
      <c r="AM80" s="43">
        <f t="shared" si="9"/>
        <v>0</v>
      </c>
      <c r="AN80" s="43">
        <f t="shared" si="10"/>
        <v>1.9895196601282805E-13</v>
      </c>
      <c r="AO80" s="43">
        <f t="shared" si="11"/>
        <v>0</v>
      </c>
    </row>
    <row r="81" spans="1:41" x14ac:dyDescent="0.35">
      <c r="A81" t="s">
        <v>84</v>
      </c>
      <c r="B81">
        <v>100.22207289256217</v>
      </c>
      <c r="C81">
        <v>100.27220899706069</v>
      </c>
      <c r="D81">
        <v>4.4566186829802401</v>
      </c>
      <c r="F81">
        <v>100.222072892561</v>
      </c>
      <c r="G81">
        <v>100.27220899706001</v>
      </c>
      <c r="H81">
        <v>4.4566186829800003</v>
      </c>
      <c r="J81" s="43">
        <f t="shared" si="12"/>
        <v>1.1652900866465643E-12</v>
      </c>
      <c r="K81" s="43">
        <f t="shared" si="13"/>
        <v>6.8212102632969618E-13</v>
      </c>
      <c r="L81" s="43">
        <f t="shared" si="14"/>
        <v>2.3980817331903381E-13</v>
      </c>
      <c r="N81" t="s">
        <v>287</v>
      </c>
      <c r="O81">
        <v>100.50188125971474</v>
      </c>
      <c r="P81">
        <v>100.55215733838392</v>
      </c>
      <c r="Q81">
        <v>3.1150000000000002</v>
      </c>
      <c r="S81" t="s">
        <v>287</v>
      </c>
      <c r="T81">
        <v>100.50188125971501</v>
      </c>
      <c r="U81">
        <v>100.55215733838401</v>
      </c>
      <c r="V81">
        <v>3.1150000000000002</v>
      </c>
      <c r="X81">
        <f t="shared" si="15"/>
        <v>-2.7000623958883807E-13</v>
      </c>
      <c r="Y81">
        <f t="shared" si="16"/>
        <v>0</v>
      </c>
      <c r="Z81">
        <f t="shared" si="17"/>
        <v>0</v>
      </c>
      <c r="AC81" t="s">
        <v>297</v>
      </c>
      <c r="AD81" s="43">
        <v>100.1736343091121</v>
      </c>
      <c r="AE81" s="43">
        <v>100.2237461822032</v>
      </c>
      <c r="AF81" s="43">
        <v>3.2</v>
      </c>
      <c r="AH81" t="s">
        <v>297</v>
      </c>
      <c r="AI81" s="43">
        <v>100.173634309112</v>
      </c>
      <c r="AJ81" s="43">
        <v>100.223746182203</v>
      </c>
      <c r="AK81" s="43">
        <v>3.2</v>
      </c>
      <c r="AM81" s="43">
        <f t="shared" si="9"/>
        <v>0</v>
      </c>
      <c r="AN81" s="43">
        <f t="shared" si="10"/>
        <v>1.9895196601282805E-13</v>
      </c>
      <c r="AO81" s="43">
        <f t="shared" si="11"/>
        <v>0</v>
      </c>
    </row>
    <row r="82" spans="1:41" x14ac:dyDescent="0.35">
      <c r="A82" t="s">
        <v>287</v>
      </c>
      <c r="B82">
        <v>100.51263236806588</v>
      </c>
      <c r="C82">
        <v>100.56291382497837</v>
      </c>
      <c r="D82">
        <v>3.1150000000000002</v>
      </c>
      <c r="F82">
        <v>100.51263236806599</v>
      </c>
      <c r="G82">
        <v>100.562913824978</v>
      </c>
      <c r="H82">
        <v>3.1150000000000002</v>
      </c>
      <c r="J82" s="43">
        <f t="shared" si="12"/>
        <v>-1.1368683772161603E-13</v>
      </c>
      <c r="K82" s="43">
        <f t="shared" si="13"/>
        <v>3.694822225952521E-13</v>
      </c>
      <c r="L82" s="43">
        <f t="shared" si="14"/>
        <v>0</v>
      </c>
      <c r="N82" t="s">
        <v>291</v>
      </c>
      <c r="O82">
        <v>100.50188125971474</v>
      </c>
      <c r="P82">
        <v>100.55215733838392</v>
      </c>
      <c r="Q82">
        <v>3.1150000000000002</v>
      </c>
      <c r="S82" t="s">
        <v>291</v>
      </c>
      <c r="T82">
        <v>100.50188125971501</v>
      </c>
      <c r="U82">
        <v>100.55215733838401</v>
      </c>
      <c r="V82">
        <v>3.1150000000000002</v>
      </c>
      <c r="X82">
        <f t="shared" si="15"/>
        <v>-2.7000623958883807E-13</v>
      </c>
      <c r="Y82">
        <f t="shared" si="16"/>
        <v>0</v>
      </c>
      <c r="Z82">
        <f t="shared" si="17"/>
        <v>0</v>
      </c>
      <c r="AC82" t="s">
        <v>298</v>
      </c>
      <c r="AD82" s="43">
        <v>100.1736343091121</v>
      </c>
      <c r="AE82" s="43">
        <v>100.2237461822032</v>
      </c>
      <c r="AF82" s="43">
        <v>3.2</v>
      </c>
      <c r="AH82" t="s">
        <v>298</v>
      </c>
      <c r="AI82" s="43">
        <v>100.173634309112</v>
      </c>
      <c r="AJ82" s="43">
        <v>100.223746182203</v>
      </c>
      <c r="AK82" s="43">
        <v>3.2</v>
      </c>
      <c r="AM82" s="43">
        <f t="shared" si="9"/>
        <v>0</v>
      </c>
      <c r="AN82" s="43">
        <f t="shared" si="10"/>
        <v>1.9895196601282805E-13</v>
      </c>
      <c r="AO82" s="43">
        <f t="shared" si="11"/>
        <v>0</v>
      </c>
    </row>
    <row r="83" spans="1:41" x14ac:dyDescent="0.35">
      <c r="A83" t="s">
        <v>291</v>
      </c>
      <c r="B83">
        <v>100.51263236806588</v>
      </c>
      <c r="C83">
        <v>100.56291382497837</v>
      </c>
      <c r="D83">
        <v>3.1150000000000002</v>
      </c>
      <c r="F83">
        <v>100.51263236806599</v>
      </c>
      <c r="G83">
        <v>100.562913824978</v>
      </c>
      <c r="H83">
        <v>3.1150000000000002</v>
      </c>
      <c r="J83" s="43">
        <f t="shared" si="12"/>
        <v>-1.1368683772161603E-13</v>
      </c>
      <c r="K83" s="43">
        <f t="shared" si="13"/>
        <v>3.694822225952521E-13</v>
      </c>
      <c r="L83" s="43">
        <f t="shared" si="14"/>
        <v>0</v>
      </c>
      <c r="N83" t="s">
        <v>297</v>
      </c>
      <c r="O83">
        <v>100.50188125971474</v>
      </c>
      <c r="P83">
        <v>100.55215733838392</v>
      </c>
      <c r="Q83">
        <v>3.1150000000000002</v>
      </c>
      <c r="S83" t="s">
        <v>297</v>
      </c>
      <c r="T83">
        <v>100.50188125971501</v>
      </c>
      <c r="U83">
        <v>100.55215733838401</v>
      </c>
      <c r="V83">
        <v>3.1150000000000002</v>
      </c>
      <c r="X83">
        <f t="shared" si="15"/>
        <v>-2.7000623958883807E-13</v>
      </c>
      <c r="Y83">
        <f t="shared" si="16"/>
        <v>0</v>
      </c>
      <c r="Z83">
        <f t="shared" si="17"/>
        <v>0</v>
      </c>
      <c r="AC83" t="s">
        <v>59</v>
      </c>
      <c r="AD83" s="43">
        <v>100.00256811837609</v>
      </c>
      <c r="AE83" s="43">
        <v>100.05259441558388</v>
      </c>
      <c r="AF83" s="43">
        <v>4.5288680683069087</v>
      </c>
      <c r="AH83" t="s">
        <v>59</v>
      </c>
      <c r="AI83" s="43">
        <v>100.002568118377</v>
      </c>
      <c r="AJ83" s="43">
        <v>100.05259441558501</v>
      </c>
      <c r="AK83" s="43">
        <v>4.5288680683070002</v>
      </c>
      <c r="AM83" s="43">
        <f t="shared" si="9"/>
        <v>-9.0949470177292824E-13</v>
      </c>
      <c r="AN83" s="43">
        <f t="shared" si="10"/>
        <v>-1.1226575225009583E-12</v>
      </c>
      <c r="AO83" s="43">
        <f t="shared" si="11"/>
        <v>-9.1482377229112899E-14</v>
      </c>
    </row>
    <row r="84" spans="1:41" x14ac:dyDescent="0.35">
      <c r="A84" t="s">
        <v>297</v>
      </c>
      <c r="B84">
        <v>100.51263236806588</v>
      </c>
      <c r="C84">
        <v>100.56291382497837</v>
      </c>
      <c r="D84">
        <v>3.1150000000000002</v>
      </c>
      <c r="F84">
        <v>100.51263236806599</v>
      </c>
      <c r="G84">
        <v>100.562913824978</v>
      </c>
      <c r="H84">
        <v>3.1150000000000002</v>
      </c>
      <c r="J84" s="43">
        <f t="shared" si="12"/>
        <v>-1.1368683772161603E-13</v>
      </c>
      <c r="K84" s="43">
        <f t="shared" si="13"/>
        <v>3.694822225952521E-13</v>
      </c>
      <c r="L84" s="43">
        <f t="shared" si="14"/>
        <v>0</v>
      </c>
      <c r="N84" t="s">
        <v>298</v>
      </c>
      <c r="O84">
        <v>100.50188125971474</v>
      </c>
      <c r="P84">
        <v>100.55215733838392</v>
      </c>
      <c r="Q84">
        <v>3.1150000000000002</v>
      </c>
      <c r="S84" t="s">
        <v>298</v>
      </c>
      <c r="T84">
        <v>100.50188125971501</v>
      </c>
      <c r="U84">
        <v>100.55215733838401</v>
      </c>
      <c r="V84">
        <v>3.1150000000000002</v>
      </c>
      <c r="X84">
        <f t="shared" si="15"/>
        <v>-2.7000623958883807E-13</v>
      </c>
      <c r="Y84">
        <f t="shared" si="16"/>
        <v>0</v>
      </c>
      <c r="Z84">
        <f t="shared" si="17"/>
        <v>0</v>
      </c>
      <c r="AC84" t="s">
        <v>182</v>
      </c>
      <c r="AD84" s="43">
        <v>104.09379323100228</v>
      </c>
      <c r="AE84" s="43">
        <v>104.14586616408431</v>
      </c>
      <c r="AF84" s="43">
        <v>3.2</v>
      </c>
      <c r="AH84" t="s">
        <v>182</v>
      </c>
      <c r="AI84" s="43">
        <v>104.093793231002</v>
      </c>
      <c r="AJ84" s="43">
        <v>104.145866164084</v>
      </c>
      <c r="AK84" s="43">
        <v>3.2</v>
      </c>
      <c r="AM84" s="43">
        <f t="shared" si="9"/>
        <v>2.8421709430404007E-13</v>
      </c>
      <c r="AN84" s="43">
        <f t="shared" si="10"/>
        <v>3.1263880373444408E-13</v>
      </c>
      <c r="AO84" s="43">
        <f t="shared" si="11"/>
        <v>0</v>
      </c>
    </row>
    <row r="85" spans="1:41" x14ac:dyDescent="0.35">
      <c r="A85" t="s">
        <v>298</v>
      </c>
      <c r="B85">
        <v>100.51263236806588</v>
      </c>
      <c r="C85">
        <v>100.56291382497837</v>
      </c>
      <c r="D85">
        <v>3.1150000000000002</v>
      </c>
      <c r="F85">
        <v>100.51263236806599</v>
      </c>
      <c r="G85">
        <v>100.562913824978</v>
      </c>
      <c r="H85">
        <v>3.1150000000000002</v>
      </c>
      <c r="J85" s="43">
        <f t="shared" si="12"/>
        <v>-1.1368683772161603E-13</v>
      </c>
      <c r="K85" s="43">
        <f t="shared" si="13"/>
        <v>3.694822225952521E-13</v>
      </c>
      <c r="L85" s="43">
        <f t="shared" si="14"/>
        <v>0</v>
      </c>
      <c r="N85" t="s">
        <v>59</v>
      </c>
      <c r="O85">
        <v>100.22765823619577</v>
      </c>
      <c r="P85">
        <v>100.27779713476315</v>
      </c>
      <c r="Q85">
        <v>4.5186971886812204</v>
      </c>
      <c r="S85" t="s">
        <v>59</v>
      </c>
      <c r="T85">
        <v>100.22765823619601</v>
      </c>
      <c r="U85">
        <v>100.27779713476301</v>
      </c>
      <c r="V85">
        <v>4.5186971886810001</v>
      </c>
      <c r="X85">
        <f t="shared" si="15"/>
        <v>-2.4158453015843406E-13</v>
      </c>
      <c r="Y85">
        <f t="shared" si="16"/>
        <v>1.4210854715202004E-13</v>
      </c>
      <c r="Z85">
        <f t="shared" si="17"/>
        <v>2.2026824808563106E-13</v>
      </c>
      <c r="AC85" t="s">
        <v>309</v>
      </c>
      <c r="AD85" s="43">
        <v>100.02892939487623</v>
      </c>
      <c r="AE85" s="43">
        <v>100.07896887931588</v>
      </c>
      <c r="AF85" s="43">
        <v>3.2</v>
      </c>
      <c r="AH85" t="s">
        <v>309</v>
      </c>
      <c r="AI85" s="43">
        <v>100.028929394876</v>
      </c>
      <c r="AJ85" s="43">
        <v>100.07896887931599</v>
      </c>
      <c r="AK85" s="43">
        <v>3.2</v>
      </c>
      <c r="AM85" s="43">
        <f t="shared" si="9"/>
        <v>2.2737367544323206E-13</v>
      </c>
      <c r="AN85" s="43">
        <f t="shared" si="10"/>
        <v>-1.1368683772161603E-13</v>
      </c>
      <c r="AO85" s="43">
        <f t="shared" si="11"/>
        <v>0</v>
      </c>
    </row>
    <row r="86" spans="1:41" x14ac:dyDescent="0.35">
      <c r="A86" t="s">
        <v>59</v>
      </c>
      <c r="B86">
        <v>100.45990791726111</v>
      </c>
      <c r="C86">
        <v>100.51016299876048</v>
      </c>
      <c r="D86">
        <v>4.5082505736816696</v>
      </c>
      <c r="F86">
        <v>100.459907917262</v>
      </c>
      <c r="G86">
        <v>100.510162998761</v>
      </c>
      <c r="H86">
        <v>4.508250573682</v>
      </c>
      <c r="J86" s="43">
        <f t="shared" si="12"/>
        <v>-8.9528384705772623E-13</v>
      </c>
      <c r="K86" s="43">
        <f t="shared" si="13"/>
        <v>-5.2580162446247414E-13</v>
      </c>
      <c r="L86" s="43">
        <f t="shared" si="14"/>
        <v>-3.3040237212844659E-13</v>
      </c>
      <c r="N86" t="s">
        <v>182</v>
      </c>
      <c r="O86">
        <v>104.5190054472444</v>
      </c>
      <c r="P86">
        <v>104.57129109279079</v>
      </c>
      <c r="Q86">
        <v>3.1150000000000002</v>
      </c>
      <c r="S86" t="s">
        <v>182</v>
      </c>
      <c r="T86">
        <v>104.51900544724499</v>
      </c>
      <c r="U86">
        <v>104.571291092791</v>
      </c>
      <c r="V86">
        <v>3.1150000000000002</v>
      </c>
      <c r="X86">
        <f t="shared" si="15"/>
        <v>-5.9685589803848416E-13</v>
      </c>
      <c r="Y86">
        <f t="shared" si="16"/>
        <v>-2.1316282072803006E-13</v>
      </c>
      <c r="Z86">
        <f t="shared" si="17"/>
        <v>0</v>
      </c>
      <c r="AC86" t="s">
        <v>76</v>
      </c>
      <c r="AD86" s="43">
        <v>100.64620893343853</v>
      </c>
      <c r="AE86" s="43">
        <v>100.69655721204455</v>
      </c>
      <c r="AF86" s="43">
        <v>4.4688717515177814</v>
      </c>
      <c r="AH86" t="s">
        <v>76</v>
      </c>
      <c r="AI86" s="43">
        <v>100.646208933438</v>
      </c>
      <c r="AJ86" s="43">
        <v>100.696557212044</v>
      </c>
      <c r="AK86" s="43">
        <v>4.4688717515179999</v>
      </c>
      <c r="AM86" s="43">
        <f t="shared" si="9"/>
        <v>5.2580162446247414E-13</v>
      </c>
      <c r="AN86" s="43">
        <f t="shared" si="10"/>
        <v>5.5422333389287814E-13</v>
      </c>
      <c r="AO86" s="43">
        <f t="shared" si="11"/>
        <v>-2.1849189124623081E-13</v>
      </c>
    </row>
    <row r="87" spans="1:41" x14ac:dyDescent="0.35">
      <c r="A87" t="s">
        <v>182</v>
      </c>
      <c r="B87">
        <v>104.60250756955237</v>
      </c>
      <c r="C87">
        <v>104.65483498704589</v>
      </c>
      <c r="D87">
        <v>3.1150000000000002</v>
      </c>
      <c r="F87">
        <v>104.602507569552</v>
      </c>
      <c r="G87">
        <v>104.654834987046</v>
      </c>
      <c r="H87">
        <v>3.1150000000000002</v>
      </c>
      <c r="J87" s="43">
        <f t="shared" si="12"/>
        <v>3.694822225952521E-13</v>
      </c>
      <c r="K87" s="43">
        <f t="shared" si="13"/>
        <v>-1.1368683772161603E-13</v>
      </c>
      <c r="L87" s="43">
        <f t="shared" si="14"/>
        <v>0</v>
      </c>
      <c r="N87" t="s">
        <v>309</v>
      </c>
      <c r="O87">
        <v>100.37268332331338</v>
      </c>
      <c r="P87">
        <v>100.42289477069872</v>
      </c>
      <c r="Q87">
        <v>3.1150000000000002</v>
      </c>
      <c r="S87" t="s">
        <v>309</v>
      </c>
      <c r="T87">
        <v>100.37268332331401</v>
      </c>
      <c r="U87">
        <v>100.422894770699</v>
      </c>
      <c r="V87">
        <v>3.1150000000000002</v>
      </c>
      <c r="X87">
        <f t="shared" si="15"/>
        <v>-6.2527760746888816E-13</v>
      </c>
      <c r="Y87">
        <f t="shared" si="16"/>
        <v>-2.8421709430404007E-13</v>
      </c>
      <c r="Z87">
        <f t="shared" si="17"/>
        <v>0</v>
      </c>
      <c r="AC87" t="s">
        <v>50</v>
      </c>
      <c r="AD87" s="43">
        <v>100.84672651756544</v>
      </c>
      <c r="AE87" s="43">
        <v>100.897175105118</v>
      </c>
      <c r="AF87" s="43">
        <v>4.5838746180767922</v>
      </c>
      <c r="AH87" t="s">
        <v>50</v>
      </c>
      <c r="AI87" s="43">
        <v>100.846726517565</v>
      </c>
      <c r="AJ87" s="43">
        <v>100.897175105118</v>
      </c>
      <c r="AK87" s="43">
        <v>4.583874618077</v>
      </c>
      <c r="AM87" s="43">
        <f t="shared" si="9"/>
        <v>4.4053649617126212E-13</v>
      </c>
      <c r="AN87" s="43">
        <f t="shared" si="10"/>
        <v>0</v>
      </c>
      <c r="AO87" s="43">
        <f t="shared" si="11"/>
        <v>-2.078337502098293E-13</v>
      </c>
    </row>
    <row r="88" spans="1:41" x14ac:dyDescent="0.35">
      <c r="A88" t="s">
        <v>309</v>
      </c>
      <c r="B88">
        <v>100.38040818925376</v>
      </c>
      <c r="C88">
        <v>100.43062350100425</v>
      </c>
      <c r="D88">
        <v>3.1150000000000002</v>
      </c>
      <c r="F88">
        <v>100.380408189254</v>
      </c>
      <c r="G88">
        <v>100.43062350100401</v>
      </c>
      <c r="H88">
        <v>3.1150000000000002</v>
      </c>
      <c r="J88" s="43">
        <f t="shared" si="12"/>
        <v>-2.4158453015843406E-13</v>
      </c>
      <c r="K88" s="43">
        <f t="shared" si="13"/>
        <v>2.4158453015843406E-13</v>
      </c>
      <c r="L88" s="43">
        <f t="shared" si="14"/>
        <v>0</v>
      </c>
      <c r="N88" t="s">
        <v>76</v>
      </c>
      <c r="O88">
        <v>100.8653886260656</v>
      </c>
      <c r="P88">
        <v>100.91584654934026</v>
      </c>
      <c r="Q88">
        <v>4.4591609285067415</v>
      </c>
      <c r="S88" t="s">
        <v>76</v>
      </c>
      <c r="T88">
        <v>100.865388626065</v>
      </c>
      <c r="U88">
        <v>100.91584654934</v>
      </c>
      <c r="V88">
        <v>4.459160928507</v>
      </c>
      <c r="X88">
        <f t="shared" si="15"/>
        <v>5.9685589803848416E-13</v>
      </c>
      <c r="Y88">
        <f t="shared" si="16"/>
        <v>2.5579538487363607E-13</v>
      </c>
      <c r="Z88">
        <f t="shared" si="17"/>
        <v>-2.5845992013273644E-13</v>
      </c>
      <c r="AC88" t="s">
        <v>315</v>
      </c>
      <c r="AD88" s="43">
        <v>99.246941563838817</v>
      </c>
      <c r="AE88" s="43">
        <v>99.296589858768201</v>
      </c>
      <c r="AF88" s="43">
        <v>3.46</v>
      </c>
      <c r="AH88" t="s">
        <v>315</v>
      </c>
      <c r="AI88" s="43">
        <v>99.246941563839002</v>
      </c>
      <c r="AJ88" s="43">
        <v>99.296589858768002</v>
      </c>
      <c r="AK88" s="43">
        <v>3.46</v>
      </c>
      <c r="AM88" s="43">
        <f t="shared" si="9"/>
        <v>-1.8474111129762605E-13</v>
      </c>
      <c r="AN88" s="43">
        <f t="shared" si="10"/>
        <v>1.9895196601282805E-13</v>
      </c>
      <c r="AO88" s="43">
        <f t="shared" si="11"/>
        <v>0</v>
      </c>
    </row>
    <row r="89" spans="1:41" x14ac:dyDescent="0.35">
      <c r="A89" t="s">
        <v>76</v>
      </c>
      <c r="B89">
        <v>101.09153441683463</v>
      </c>
      <c r="C89">
        <v>101.14210546956942</v>
      </c>
      <c r="D89">
        <v>4.4491856078217724</v>
      </c>
      <c r="F89">
        <v>101.09153441683399</v>
      </c>
      <c r="G89">
        <v>101.142105469569</v>
      </c>
      <c r="H89">
        <v>4.4491856078219998</v>
      </c>
      <c r="J89" s="43">
        <f t="shared" si="12"/>
        <v>6.3948846218409017E-13</v>
      </c>
      <c r="K89" s="43">
        <f t="shared" si="13"/>
        <v>4.1211478674085811E-13</v>
      </c>
      <c r="L89" s="43">
        <f t="shared" si="14"/>
        <v>-2.2737367544323206E-13</v>
      </c>
      <c r="N89" t="s">
        <v>50</v>
      </c>
      <c r="O89">
        <v>101.07582543498907</v>
      </c>
      <c r="P89">
        <v>101.12638862930372</v>
      </c>
      <c r="Q89">
        <v>4.5734847873918829</v>
      </c>
      <c r="S89" t="s">
        <v>50</v>
      </c>
      <c r="T89">
        <v>101.075825434989</v>
      </c>
      <c r="U89">
        <v>101.126388629304</v>
      </c>
      <c r="V89">
        <v>4.5734847873920002</v>
      </c>
      <c r="X89">
        <f t="shared" si="15"/>
        <v>0</v>
      </c>
      <c r="Y89">
        <f t="shared" si="16"/>
        <v>-2.8421709430404007E-13</v>
      </c>
      <c r="Z89">
        <f t="shared" si="17"/>
        <v>-1.1723955140041653E-13</v>
      </c>
      <c r="AC89" t="s">
        <v>262</v>
      </c>
      <c r="AD89" s="43">
        <v>100.04010586086922</v>
      </c>
      <c r="AE89" s="43">
        <v>100.09015093633738</v>
      </c>
      <c r="AF89" s="43">
        <v>4.5271687150138424</v>
      </c>
      <c r="AH89" t="s">
        <v>262</v>
      </c>
      <c r="AI89" s="43">
        <v>100.04010586087</v>
      </c>
      <c r="AJ89" s="43">
        <v>100.09015093633801</v>
      </c>
      <c r="AK89" s="43">
        <v>4.5271687150139996</v>
      </c>
      <c r="AM89" s="43">
        <f t="shared" si="9"/>
        <v>-7.815970093361102E-13</v>
      </c>
      <c r="AN89" s="43">
        <f t="shared" si="10"/>
        <v>-6.2527760746888816E-13</v>
      </c>
      <c r="AO89" s="43">
        <f t="shared" si="11"/>
        <v>-1.5720758028692217E-13</v>
      </c>
    </row>
    <row r="90" spans="1:41" x14ac:dyDescent="0.35">
      <c r="A90" t="s">
        <v>50</v>
      </c>
      <c r="B90">
        <v>101.31220570920203</v>
      </c>
      <c r="C90">
        <v>101.36288715277841</v>
      </c>
      <c r="D90">
        <v>4.5628139942669597</v>
      </c>
      <c r="F90">
        <v>101.312205709202</v>
      </c>
      <c r="G90">
        <v>101.362887152778</v>
      </c>
      <c r="H90">
        <v>4.5628139942669996</v>
      </c>
      <c r="J90" s="43">
        <f t="shared" si="12"/>
        <v>0</v>
      </c>
      <c r="K90" s="43">
        <f t="shared" si="13"/>
        <v>4.1211478674085811E-13</v>
      </c>
      <c r="L90" s="43">
        <f t="shared" si="14"/>
        <v>-3.9968028886505635E-14</v>
      </c>
      <c r="N90" t="s">
        <v>315</v>
      </c>
      <c r="O90">
        <v>99.61283336290775</v>
      </c>
      <c r="P90">
        <v>99.662664695255373</v>
      </c>
      <c r="Q90">
        <v>3.37</v>
      </c>
      <c r="S90" t="s">
        <v>315</v>
      </c>
      <c r="T90">
        <v>99.612833362906997</v>
      </c>
      <c r="U90">
        <v>99.662664695255003</v>
      </c>
      <c r="V90">
        <v>3.37</v>
      </c>
      <c r="X90">
        <f t="shared" si="15"/>
        <v>7.531752999057062E-13</v>
      </c>
      <c r="Y90">
        <f t="shared" si="16"/>
        <v>3.694822225952521E-13</v>
      </c>
      <c r="Z90">
        <f t="shared" si="17"/>
        <v>0</v>
      </c>
      <c r="AC90" t="s">
        <v>80</v>
      </c>
      <c r="AD90" s="43">
        <v>100.09844424599521</v>
      </c>
      <c r="AE90" s="43">
        <v>100.14851850524784</v>
      </c>
      <c r="AF90" s="43">
        <v>4.4933265785296639</v>
      </c>
      <c r="AH90" t="s">
        <v>80</v>
      </c>
      <c r="AI90" s="43">
        <v>100.098444245995</v>
      </c>
      <c r="AJ90" s="43">
        <v>100.14851850524801</v>
      </c>
      <c r="AK90" s="43">
        <v>4.4933265785299996</v>
      </c>
      <c r="AM90" s="43">
        <f t="shared" si="9"/>
        <v>2.1316282072803006E-13</v>
      </c>
      <c r="AN90" s="43">
        <f t="shared" si="10"/>
        <v>-1.7053025658242404E-13</v>
      </c>
      <c r="AO90" s="43">
        <f t="shared" si="11"/>
        <v>-3.3573144264664734E-13</v>
      </c>
    </row>
    <row r="91" spans="1:41" x14ac:dyDescent="0.35">
      <c r="A91" t="s">
        <v>315</v>
      </c>
      <c r="B91">
        <v>99.607064007061538</v>
      </c>
      <c r="C91">
        <v>99.656892453288179</v>
      </c>
      <c r="D91">
        <v>3.37</v>
      </c>
      <c r="F91">
        <v>99.607064007060998</v>
      </c>
      <c r="G91">
        <v>99.656892453287995</v>
      </c>
      <c r="H91">
        <v>3.37</v>
      </c>
      <c r="J91" s="43">
        <f t="shared" si="12"/>
        <v>5.4001247917767614E-13</v>
      </c>
      <c r="K91" s="43">
        <f t="shared" si="13"/>
        <v>1.8474111129762605E-13</v>
      </c>
      <c r="L91" s="43">
        <f t="shared" si="14"/>
        <v>0</v>
      </c>
      <c r="N91" t="s">
        <v>262</v>
      </c>
      <c r="O91">
        <v>100.26514145924126</v>
      </c>
      <c r="P91">
        <v>100.31529910879566</v>
      </c>
      <c r="Q91">
        <v>4.5170079143019768</v>
      </c>
      <c r="S91" t="s">
        <v>262</v>
      </c>
      <c r="T91">
        <v>100.26514145924099</v>
      </c>
      <c r="U91">
        <v>100.315299108795</v>
      </c>
      <c r="V91">
        <v>4.5170079143019999</v>
      </c>
      <c r="X91">
        <f t="shared" si="15"/>
        <v>2.7000623958883807E-13</v>
      </c>
      <c r="Y91">
        <f t="shared" si="16"/>
        <v>6.5369931689929217E-13</v>
      </c>
      <c r="Z91">
        <f t="shared" si="17"/>
        <v>-2.3092638912203256E-14</v>
      </c>
      <c r="AC91" t="s">
        <v>66</v>
      </c>
      <c r="AD91" s="43">
        <v>100.49852598578578</v>
      </c>
      <c r="AE91" s="43">
        <v>100.54880038597877</v>
      </c>
      <c r="AF91" s="43">
        <v>4.4754387747300388</v>
      </c>
      <c r="AH91" t="s">
        <v>66</v>
      </c>
      <c r="AI91" s="43">
        <v>100.498525985786</v>
      </c>
      <c r="AJ91" s="43">
        <v>100.54880038597901</v>
      </c>
      <c r="AK91" s="43">
        <v>4.4754387747299997</v>
      </c>
      <c r="AM91" s="43">
        <f t="shared" si="9"/>
        <v>-2.2737367544323206E-13</v>
      </c>
      <c r="AN91" s="43">
        <f t="shared" si="10"/>
        <v>-2.4158453015843406E-13</v>
      </c>
      <c r="AO91" s="43">
        <f t="shared" si="11"/>
        <v>3.907985046680551E-14</v>
      </c>
    </row>
    <row r="92" spans="1:41" x14ac:dyDescent="0.35">
      <c r="A92" t="s">
        <v>262</v>
      </c>
      <c r="B92">
        <v>100.4973348867294</v>
      </c>
      <c r="C92">
        <v>100.54760869107494</v>
      </c>
      <c r="D92">
        <v>4.5065716221277121</v>
      </c>
      <c r="F92">
        <v>100.49733488672901</v>
      </c>
      <c r="G92">
        <v>100.547608691075</v>
      </c>
      <c r="H92">
        <v>4.5065716221279999</v>
      </c>
      <c r="J92" s="43">
        <f t="shared" si="12"/>
        <v>3.979039320256561E-13</v>
      </c>
      <c r="K92" s="43">
        <f t="shared" si="13"/>
        <v>0</v>
      </c>
      <c r="L92" s="43">
        <f t="shared" si="14"/>
        <v>-2.8776980798284058E-13</v>
      </c>
      <c r="N92" t="s">
        <v>80</v>
      </c>
      <c r="O92">
        <v>100.32084109452508</v>
      </c>
      <c r="P92">
        <v>100.37102660782899</v>
      </c>
      <c r="Q92">
        <v>4.4833655209908931</v>
      </c>
      <c r="S92" t="s">
        <v>80</v>
      </c>
      <c r="T92">
        <v>100.32084109452499</v>
      </c>
      <c r="U92">
        <v>100.37102660782899</v>
      </c>
      <c r="V92">
        <v>4.4833655209909997</v>
      </c>
      <c r="X92">
        <f t="shared" si="15"/>
        <v>0</v>
      </c>
      <c r="Y92">
        <f t="shared" si="16"/>
        <v>0</v>
      </c>
      <c r="Z92">
        <f t="shared" si="17"/>
        <v>-1.0658141036401503E-13</v>
      </c>
      <c r="AC92" t="s">
        <v>238</v>
      </c>
      <c r="AD92" s="43">
        <v>102.73023546641949</v>
      </c>
      <c r="AE92" s="43">
        <v>102.78162627955926</v>
      </c>
      <c r="AF92" s="43">
        <v>3.46</v>
      </c>
      <c r="AH92" t="s">
        <v>238</v>
      </c>
      <c r="AI92" s="43">
        <v>102.730235466419</v>
      </c>
      <c r="AJ92" s="43">
        <v>102.78162627955901</v>
      </c>
      <c r="AK92" s="43">
        <v>3.46</v>
      </c>
      <c r="AM92" s="43">
        <f t="shared" si="9"/>
        <v>4.8316906031686813E-13</v>
      </c>
      <c r="AN92" s="43">
        <f t="shared" si="10"/>
        <v>2.5579538487363607E-13</v>
      </c>
      <c r="AO92" s="43">
        <f t="shared" si="11"/>
        <v>0</v>
      </c>
    </row>
    <row r="93" spans="1:41" x14ac:dyDescent="0.35">
      <c r="A93" t="s">
        <v>80</v>
      </c>
      <c r="B93">
        <v>100.5503118400262</v>
      </c>
      <c r="C93">
        <v>100.60061214609924</v>
      </c>
      <c r="D93">
        <v>4.4731338149958626</v>
      </c>
      <c r="F93">
        <v>100.550311840026</v>
      </c>
      <c r="G93">
        <v>100.600612146099</v>
      </c>
      <c r="H93">
        <v>4.4731338149960003</v>
      </c>
      <c r="J93" s="43">
        <f t="shared" si="12"/>
        <v>1.9895196601282805E-13</v>
      </c>
      <c r="K93" s="43">
        <f t="shared" si="13"/>
        <v>2.4158453015843406E-13</v>
      </c>
      <c r="L93" s="43">
        <f t="shared" si="14"/>
        <v>-1.3766765505351941E-13</v>
      </c>
      <c r="N93" t="s">
        <v>66</v>
      </c>
      <c r="O93">
        <v>100.72034175953587</v>
      </c>
      <c r="P93">
        <v>100.77072712309742</v>
      </c>
      <c r="Q93">
        <v>4.4655825441281012</v>
      </c>
      <c r="S93" t="s">
        <v>66</v>
      </c>
      <c r="T93">
        <v>100.720341759536</v>
      </c>
      <c r="U93">
        <v>100.770727123098</v>
      </c>
      <c r="V93">
        <v>4.4655825441279999</v>
      </c>
      <c r="X93">
        <f t="shared" si="15"/>
        <v>-1.2789769243681803E-13</v>
      </c>
      <c r="Y93">
        <f t="shared" si="16"/>
        <v>-5.8264504332328215E-13</v>
      </c>
      <c r="Z93">
        <f t="shared" si="17"/>
        <v>1.0125233984581428E-13</v>
      </c>
      <c r="AC93" t="s">
        <v>339</v>
      </c>
      <c r="AD93" s="43">
        <v>99.558821797709896</v>
      </c>
      <c r="AE93" s="43">
        <v>99.608626110765272</v>
      </c>
      <c r="AF93" s="43">
        <v>3.46</v>
      </c>
      <c r="AH93" t="s">
        <v>339</v>
      </c>
      <c r="AI93" s="43">
        <v>99.558821797709996</v>
      </c>
      <c r="AJ93" s="43">
        <v>99.608626110765002</v>
      </c>
      <c r="AK93" s="43">
        <v>3.46</v>
      </c>
      <c r="AM93" s="43">
        <f t="shared" si="9"/>
        <v>0</v>
      </c>
      <c r="AN93" s="43">
        <f t="shared" si="10"/>
        <v>2.7000623958883807E-13</v>
      </c>
      <c r="AO93" s="43">
        <f t="shared" si="11"/>
        <v>0</v>
      </c>
    </row>
    <row r="94" spans="1:41" x14ac:dyDescent="0.35">
      <c r="A94" t="s">
        <v>66</v>
      </c>
      <c r="B94">
        <v>100.94921294769703</v>
      </c>
      <c r="C94">
        <v>100.99971280409908</v>
      </c>
      <c r="D94">
        <v>4.455458213755799</v>
      </c>
      <c r="F94">
        <v>100.94921294769701</v>
      </c>
      <c r="G94">
        <v>100.999712804099</v>
      </c>
      <c r="H94">
        <v>4.4554582137559997</v>
      </c>
      <c r="J94" s="43">
        <f t="shared" si="12"/>
        <v>0</v>
      </c>
      <c r="K94" s="43">
        <f t="shared" si="13"/>
        <v>0</v>
      </c>
      <c r="L94" s="43">
        <f t="shared" si="14"/>
        <v>-2.007283228522283E-13</v>
      </c>
      <c r="N94" t="s">
        <v>238</v>
      </c>
      <c r="O94">
        <v>103.17907507790144</v>
      </c>
      <c r="P94">
        <v>103.23069042311299</v>
      </c>
      <c r="Q94">
        <v>3.37</v>
      </c>
      <c r="S94" t="s">
        <v>238</v>
      </c>
      <c r="T94">
        <v>103.179075077901</v>
      </c>
      <c r="U94">
        <v>103.230690423113</v>
      </c>
      <c r="V94">
        <v>3.37</v>
      </c>
      <c r="X94">
        <f t="shared" si="15"/>
        <v>4.4053649617126212E-13</v>
      </c>
      <c r="Y94">
        <f t="shared" si="16"/>
        <v>0</v>
      </c>
      <c r="Z94">
        <f t="shared" si="17"/>
        <v>0</v>
      </c>
      <c r="AC94" t="s">
        <v>174</v>
      </c>
      <c r="AD94" s="43">
        <v>100.64232826502068</v>
      </c>
      <c r="AE94" s="43">
        <v>100.69267460232183</v>
      </c>
      <c r="AF94" s="43">
        <v>4.2479197388420253</v>
      </c>
      <c r="AH94" t="s">
        <v>174</v>
      </c>
      <c r="AI94" s="43">
        <v>100.64232826502101</v>
      </c>
      <c r="AJ94" s="43">
        <v>100.692674602322</v>
      </c>
      <c r="AK94" s="43">
        <v>4.2479197388419996</v>
      </c>
      <c r="AM94" s="43">
        <f t="shared" si="9"/>
        <v>-3.2684965844964609E-13</v>
      </c>
      <c r="AN94" s="43">
        <f t="shared" si="10"/>
        <v>-1.7053025658242404E-13</v>
      </c>
      <c r="AO94" s="43">
        <f t="shared" si="11"/>
        <v>2.5757174171303632E-14</v>
      </c>
    </row>
    <row r="95" spans="1:41" x14ac:dyDescent="0.35">
      <c r="A95" t="s">
        <v>238</v>
      </c>
      <c r="B95">
        <v>103.23128841582074</v>
      </c>
      <c r="C95">
        <v>103.28292988076112</v>
      </c>
      <c r="D95">
        <v>3.37</v>
      </c>
      <c r="F95">
        <v>103.231288415821</v>
      </c>
      <c r="G95">
        <v>103.282929880761</v>
      </c>
      <c r="H95">
        <v>3.37</v>
      </c>
      <c r="J95" s="43">
        <f t="shared" si="12"/>
        <v>-2.5579538487363607E-13</v>
      </c>
      <c r="K95" s="43">
        <f t="shared" si="13"/>
        <v>1.1368683772161603E-13</v>
      </c>
      <c r="L95" s="43">
        <f t="shared" si="14"/>
        <v>0</v>
      </c>
      <c r="N95" t="s">
        <v>339</v>
      </c>
      <c r="O95">
        <v>99.95</v>
      </c>
      <c r="P95">
        <v>100</v>
      </c>
      <c r="Q95">
        <v>3.37</v>
      </c>
      <c r="S95" t="s">
        <v>339</v>
      </c>
      <c r="T95">
        <v>99.95</v>
      </c>
      <c r="U95">
        <v>100</v>
      </c>
      <c r="V95">
        <v>3.37</v>
      </c>
      <c r="X95">
        <f t="shared" si="15"/>
        <v>0</v>
      </c>
      <c r="Y95">
        <f t="shared" si="16"/>
        <v>0</v>
      </c>
      <c r="Z95">
        <f t="shared" si="17"/>
        <v>0</v>
      </c>
      <c r="AC95" t="s">
        <v>52</v>
      </c>
      <c r="AD95" s="43">
        <v>100.74462558322141</v>
      </c>
      <c r="AE95" s="43">
        <v>100.79502309476878</v>
      </c>
      <c r="AF95" s="43">
        <v>4.526513174872016</v>
      </c>
      <c r="AH95" t="s">
        <v>52</v>
      </c>
      <c r="AI95" s="43">
        <v>100.744625583222</v>
      </c>
      <c r="AJ95" s="43">
        <v>100.79502309476899</v>
      </c>
      <c r="AK95" s="43">
        <v>4.526513174872</v>
      </c>
      <c r="AM95" s="43">
        <f t="shared" si="9"/>
        <v>-5.9685589803848416E-13</v>
      </c>
      <c r="AN95" s="43">
        <f t="shared" si="10"/>
        <v>-2.1316282072803006E-13</v>
      </c>
      <c r="AO95" s="43">
        <f t="shared" si="11"/>
        <v>1.5987211554602254E-14</v>
      </c>
    </row>
    <row r="96" spans="1:41" x14ac:dyDescent="0.35">
      <c r="A96" t="s">
        <v>339</v>
      </c>
      <c r="B96">
        <v>99.95</v>
      </c>
      <c r="C96">
        <v>100</v>
      </c>
      <c r="D96">
        <v>3.37</v>
      </c>
      <c r="F96">
        <v>99.95</v>
      </c>
      <c r="G96">
        <v>100</v>
      </c>
      <c r="H96">
        <v>3.37</v>
      </c>
      <c r="J96" s="43">
        <f t="shared" si="12"/>
        <v>0</v>
      </c>
      <c r="K96" s="43">
        <f t="shared" si="13"/>
        <v>0</v>
      </c>
      <c r="L96" s="43">
        <f t="shared" si="14"/>
        <v>0</v>
      </c>
      <c r="N96" t="s">
        <v>174</v>
      </c>
      <c r="O96">
        <v>100.84331785069675</v>
      </c>
      <c r="P96">
        <v>100.89376473306328</v>
      </c>
      <c r="Q96">
        <v>4.2394532618706986</v>
      </c>
      <c r="S96" t="s">
        <v>174</v>
      </c>
      <c r="T96">
        <v>100.84331785069701</v>
      </c>
      <c r="U96">
        <v>100.893764733064</v>
      </c>
      <c r="V96">
        <v>4.2394532618709997</v>
      </c>
      <c r="X96">
        <f t="shared" si="15"/>
        <v>-2.5579538487363607E-13</v>
      </c>
      <c r="Y96">
        <f t="shared" si="16"/>
        <v>-7.2475359047530219E-13</v>
      </c>
      <c r="Z96">
        <f t="shared" si="17"/>
        <v>-3.0109248427834245E-13</v>
      </c>
      <c r="AC96" t="s">
        <v>70</v>
      </c>
      <c r="AD96" s="43">
        <v>101.00403505889265</v>
      </c>
      <c r="AE96" s="43">
        <v>101.05456234006267</v>
      </c>
      <c r="AF96" s="43">
        <v>4.4530399180364295</v>
      </c>
      <c r="AH96" t="s">
        <v>70</v>
      </c>
      <c r="AI96" s="43">
        <v>101.004035058892</v>
      </c>
      <c r="AJ96" s="43">
        <v>101.05456234006201</v>
      </c>
      <c r="AK96" s="43">
        <v>4.4530399180359996</v>
      </c>
      <c r="AM96" s="43">
        <f t="shared" si="9"/>
        <v>6.5369931689929217E-13</v>
      </c>
      <c r="AN96" s="43">
        <f t="shared" si="10"/>
        <v>6.6791017161449417E-13</v>
      </c>
      <c r="AO96" s="43">
        <f t="shared" si="11"/>
        <v>4.2987835513486061E-13</v>
      </c>
    </row>
    <row r="97" spans="1:41" x14ac:dyDescent="0.35">
      <c r="A97" t="s">
        <v>174</v>
      </c>
      <c r="B97">
        <v>101.05069540581722</v>
      </c>
      <c r="C97">
        <v>101.10124602883164</v>
      </c>
      <c r="D97">
        <v>4.2307530005913128</v>
      </c>
      <c r="F97">
        <v>101.050695405817</v>
      </c>
      <c r="G97">
        <v>101.101246028831</v>
      </c>
      <c r="H97">
        <v>4.2307530005910001</v>
      </c>
      <c r="J97" s="43">
        <f t="shared" si="12"/>
        <v>2.2737367544323206E-13</v>
      </c>
      <c r="K97" s="43">
        <f t="shared" si="13"/>
        <v>6.3948846218409017E-13</v>
      </c>
      <c r="L97" s="43">
        <f t="shared" si="14"/>
        <v>3.1263880373444408E-13</v>
      </c>
      <c r="N97" t="s">
        <v>52</v>
      </c>
      <c r="O97">
        <v>100.96876760751096</v>
      </c>
      <c r="P97">
        <v>101.01927724613401</v>
      </c>
      <c r="Q97">
        <v>4.5164647029531242</v>
      </c>
      <c r="S97" t="s">
        <v>52</v>
      </c>
      <c r="T97">
        <v>100.968767607511</v>
      </c>
      <c r="U97">
        <v>101.019277246134</v>
      </c>
      <c r="V97">
        <v>4.5164647029529998</v>
      </c>
      <c r="X97">
        <f t="shared" si="15"/>
        <v>0</v>
      </c>
      <c r="Y97">
        <f t="shared" si="16"/>
        <v>0</v>
      </c>
      <c r="Z97">
        <f t="shared" si="17"/>
        <v>1.2434497875801753E-13</v>
      </c>
      <c r="AC97" t="s">
        <v>83</v>
      </c>
      <c r="AD97" s="43">
        <v>101.11340117895529</v>
      </c>
      <c r="AE97" s="43">
        <v>101.16398317054055</v>
      </c>
      <c r="AF97" s="43">
        <v>4.4482234279110733</v>
      </c>
      <c r="AH97" t="s">
        <v>83</v>
      </c>
      <c r="AI97" s="43">
        <v>101.113401178955</v>
      </c>
      <c r="AJ97" s="43">
        <v>101.16398317054001</v>
      </c>
      <c r="AK97" s="43">
        <v>4.4482234279109996</v>
      </c>
      <c r="AM97" s="43">
        <f t="shared" si="9"/>
        <v>2.8421709430404007E-13</v>
      </c>
      <c r="AN97" s="43">
        <f t="shared" si="10"/>
        <v>5.4001247917767614E-13</v>
      </c>
      <c r="AO97" s="43">
        <f t="shared" si="11"/>
        <v>7.3718808835110394E-14</v>
      </c>
    </row>
    <row r="98" spans="1:41" x14ac:dyDescent="0.35">
      <c r="A98" t="s">
        <v>52</v>
      </c>
      <c r="B98">
        <v>101.20003344569143</v>
      </c>
      <c r="C98">
        <v>101.25065877507896</v>
      </c>
      <c r="D98">
        <v>4.5061435206414462</v>
      </c>
      <c r="F98">
        <v>101.20003344569101</v>
      </c>
      <c r="G98">
        <v>101.250658775079</v>
      </c>
      <c r="H98">
        <v>4.5061435206410003</v>
      </c>
      <c r="J98" s="43">
        <f t="shared" si="12"/>
        <v>4.2632564145606011E-13</v>
      </c>
      <c r="K98" s="43">
        <f t="shared" si="13"/>
        <v>0</v>
      </c>
      <c r="L98" s="43">
        <f t="shared" si="14"/>
        <v>4.4586556668946287E-13</v>
      </c>
      <c r="N98" t="s">
        <v>70</v>
      </c>
      <c r="O98">
        <v>101.22268654922739</v>
      </c>
      <c r="P98">
        <v>101.2733232108328</v>
      </c>
      <c r="Q98">
        <v>4.4434208904469461</v>
      </c>
      <c r="S98" t="s">
        <v>70</v>
      </c>
      <c r="T98">
        <v>101.222686549228</v>
      </c>
      <c r="U98">
        <v>101.273323210833</v>
      </c>
      <c r="V98">
        <v>4.4434208904470003</v>
      </c>
      <c r="X98">
        <f t="shared" si="15"/>
        <v>-6.1106675275368616E-13</v>
      </c>
      <c r="Y98">
        <f t="shared" si="16"/>
        <v>-1.9895196601282805E-13</v>
      </c>
      <c r="Z98">
        <f t="shared" si="17"/>
        <v>-5.4178883601707639E-14</v>
      </c>
      <c r="AC98" t="s">
        <v>255</v>
      </c>
      <c r="AD98" s="43">
        <v>102.95506520387295</v>
      </c>
      <c r="AE98" s="43">
        <v>103.006568488117</v>
      </c>
      <c r="AF98" s="43">
        <v>3.46</v>
      </c>
      <c r="AH98" t="s">
        <v>255</v>
      </c>
      <c r="AI98" s="43">
        <v>102.955065203873</v>
      </c>
      <c r="AJ98" s="43">
        <v>103.006568488117</v>
      </c>
      <c r="AK98" s="43">
        <v>3.46</v>
      </c>
      <c r="AM98" s="43">
        <f t="shared" si="9"/>
        <v>0</v>
      </c>
      <c r="AN98" s="43">
        <f t="shared" si="10"/>
        <v>0</v>
      </c>
      <c r="AO98" s="43">
        <f t="shared" si="11"/>
        <v>0</v>
      </c>
    </row>
    <row r="99" spans="1:41" x14ac:dyDescent="0.35">
      <c r="A99" t="s">
        <v>70</v>
      </c>
      <c r="B99">
        <v>100.11669572383289</v>
      </c>
      <c r="C99">
        <v>100.16677911338958</v>
      </c>
      <c r="D99">
        <v>4.4925074359293955</v>
      </c>
      <c r="F99">
        <v>100.116695723832</v>
      </c>
      <c r="G99">
        <v>100.166779113389</v>
      </c>
      <c r="H99">
        <v>4.4925074359290003</v>
      </c>
      <c r="J99" s="43">
        <f t="shared" si="12"/>
        <v>8.9528384705772623E-13</v>
      </c>
      <c r="K99" s="43">
        <f t="shared" si="13"/>
        <v>5.8264504332328215E-13</v>
      </c>
      <c r="L99" s="43">
        <f t="shared" si="14"/>
        <v>3.9523939676655573E-13</v>
      </c>
      <c r="N99" t="s">
        <v>83</v>
      </c>
      <c r="O99">
        <v>100.00075384493501</v>
      </c>
      <c r="P99">
        <v>100.05077923455228</v>
      </c>
      <c r="Q99">
        <v>4.4977160941950327</v>
      </c>
      <c r="S99" t="s">
        <v>83</v>
      </c>
      <c r="T99">
        <v>100.000753844936</v>
      </c>
      <c r="U99">
        <v>100.050779234553</v>
      </c>
      <c r="V99">
        <v>4.4977160941949998</v>
      </c>
      <c r="X99">
        <f t="shared" si="15"/>
        <v>-9.9475983006414026E-13</v>
      </c>
      <c r="Y99">
        <f t="shared" si="16"/>
        <v>-7.2475359047530219E-13</v>
      </c>
      <c r="Z99">
        <f t="shared" si="17"/>
        <v>3.2862601528904634E-14</v>
      </c>
      <c r="AC99" t="s">
        <v>366</v>
      </c>
      <c r="AD99" s="43">
        <v>99.95</v>
      </c>
      <c r="AE99" s="43">
        <v>100</v>
      </c>
      <c r="AF99" s="43">
        <v>3.46</v>
      </c>
      <c r="AM99" s="43"/>
      <c r="AN99" s="43"/>
      <c r="AO99" s="43"/>
    </row>
    <row r="100" spans="1:41" x14ac:dyDescent="0.35">
      <c r="A100" t="s">
        <v>83</v>
      </c>
      <c r="B100">
        <v>100.22530674300531</v>
      </c>
      <c r="C100">
        <v>100.27544446523792</v>
      </c>
      <c r="D100">
        <v>4.4876390466262119</v>
      </c>
      <c r="F100">
        <v>100.22530674300501</v>
      </c>
      <c r="G100">
        <v>100.275444465238</v>
      </c>
      <c r="H100">
        <v>4.4876390466259997</v>
      </c>
      <c r="J100" s="43">
        <f t="shared" si="12"/>
        <v>2.9842794901924208E-13</v>
      </c>
      <c r="K100" s="43">
        <f t="shared" si="13"/>
        <v>0</v>
      </c>
      <c r="L100" s="43">
        <f t="shared" si="14"/>
        <v>2.1227464230832993E-13</v>
      </c>
      <c r="N100" t="s">
        <v>255</v>
      </c>
      <c r="O100">
        <v>103.42458197325831</v>
      </c>
      <c r="P100">
        <v>103.47632013332498</v>
      </c>
      <c r="Q100">
        <v>3.37</v>
      </c>
      <c r="S100" t="s">
        <v>255</v>
      </c>
      <c r="T100">
        <v>103.424581973258</v>
      </c>
      <c r="U100">
        <v>103.476320133325</v>
      </c>
      <c r="V100">
        <v>3.37</v>
      </c>
      <c r="X100">
        <f t="shared" si="15"/>
        <v>3.1263880373444408E-13</v>
      </c>
      <c r="Y100">
        <f t="shared" si="16"/>
        <v>0</v>
      </c>
      <c r="Z100">
        <f t="shared" si="17"/>
        <v>0</v>
      </c>
      <c r="AC100" t="s">
        <v>58</v>
      </c>
      <c r="AD100" s="43">
        <v>100.00316438838908</v>
      </c>
      <c r="AE100" s="43">
        <v>100.05319098388101</v>
      </c>
      <c r="AF100" s="43">
        <v>4.5600744515335228</v>
      </c>
      <c r="AH100" t="s">
        <v>58</v>
      </c>
      <c r="AI100" s="43">
        <v>100.00316438839</v>
      </c>
      <c r="AJ100" s="43">
        <v>100.053190983882</v>
      </c>
      <c r="AK100" s="43">
        <v>4.5600744515329996</v>
      </c>
      <c r="AM100" s="43">
        <f>AD100-AI100</f>
        <v>-9.2370555648813024E-13</v>
      </c>
      <c r="AN100" s="43">
        <f>AE100-AJ100</f>
        <v>-9.9475983006414026E-13</v>
      </c>
      <c r="AO100" s="43">
        <f>AF100-AK100</f>
        <v>5.2313708920337376E-13</v>
      </c>
    </row>
    <row r="101" spans="1:41" x14ac:dyDescent="0.35">
      <c r="A101" t="s">
        <v>255</v>
      </c>
      <c r="B101">
        <v>103.47778071440615</v>
      </c>
      <c r="C101">
        <v>103.52954548714972</v>
      </c>
      <c r="D101">
        <v>3.37</v>
      </c>
      <c r="F101">
        <v>103.47778071440599</v>
      </c>
      <c r="G101">
        <v>103.52954548715</v>
      </c>
      <c r="H101">
        <v>3.37</v>
      </c>
      <c r="J101" s="43">
        <f t="shared" si="12"/>
        <v>1.5631940186722204E-13</v>
      </c>
      <c r="K101" s="43">
        <f t="shared" si="13"/>
        <v>-2.8421709430404007E-13</v>
      </c>
      <c r="L101" s="43">
        <f t="shared" si="14"/>
        <v>0</v>
      </c>
      <c r="N101" t="s">
        <v>58</v>
      </c>
      <c r="O101">
        <v>100.23080765993804</v>
      </c>
      <c r="P101">
        <v>100.28094813400503</v>
      </c>
      <c r="Q101">
        <v>4.5497176531509744</v>
      </c>
      <c r="S101" t="s">
        <v>58</v>
      </c>
      <c r="T101">
        <v>100.230807659937</v>
      </c>
      <c r="U101">
        <v>100.28094813400401</v>
      </c>
      <c r="V101">
        <v>4.5497176531510002</v>
      </c>
      <c r="X101">
        <f t="shared" si="15"/>
        <v>1.0373923942097463E-12</v>
      </c>
      <c r="Y101">
        <f t="shared" si="16"/>
        <v>1.0231815394945443E-12</v>
      </c>
      <c r="Z101">
        <f t="shared" si="17"/>
        <v>-2.5757174171303632E-14</v>
      </c>
      <c r="AC101" t="s">
        <v>75</v>
      </c>
      <c r="AD101" s="43">
        <v>100.6542830554492</v>
      </c>
      <c r="AE101" s="43">
        <v>100.70463537313576</v>
      </c>
      <c r="AF101" s="43">
        <v>4.4995446169986018</v>
      </c>
      <c r="AH101" t="s">
        <v>75</v>
      </c>
      <c r="AI101" s="43">
        <v>100.654283055448</v>
      </c>
      <c r="AJ101" s="43">
        <v>100.70463537313501</v>
      </c>
      <c r="AK101" s="43">
        <v>4.4995446169989997</v>
      </c>
      <c r="AM101" s="43">
        <f t="shared" ref="AM101:AM123" si="18">AD101-AI101</f>
        <v>1.1937117960769683E-12</v>
      </c>
      <c r="AN101" s="43">
        <f t="shared" ref="AN101:AN123" si="19">AE101-AJ101</f>
        <v>7.531752999057062E-13</v>
      </c>
      <c r="AO101" s="43">
        <f t="shared" ref="AO101:AO123" si="20">AF101-AK101</f>
        <v>-3.979039320256561E-13</v>
      </c>
    </row>
    <row r="102" spans="1:41" x14ac:dyDescent="0.35">
      <c r="A102" t="s">
        <v>58</v>
      </c>
      <c r="B102">
        <v>100.46569170427566</v>
      </c>
      <c r="C102">
        <v>100.51594967911521</v>
      </c>
      <c r="D102">
        <v>4.5390806280647196</v>
      </c>
      <c r="F102">
        <v>100.465691704275</v>
      </c>
      <c r="G102">
        <v>100.515949679115</v>
      </c>
      <c r="H102">
        <v>4.5390806280650002</v>
      </c>
      <c r="J102" s="43">
        <f t="shared" si="12"/>
        <v>6.5369931689929217E-13</v>
      </c>
      <c r="K102" s="43">
        <f t="shared" si="13"/>
        <v>2.1316282072803006E-13</v>
      </c>
      <c r="L102" s="43">
        <f t="shared" si="14"/>
        <v>-2.8066438062523957E-13</v>
      </c>
      <c r="N102" t="s">
        <v>75</v>
      </c>
      <c r="O102">
        <v>100.8760046338458</v>
      </c>
      <c r="P102">
        <v>100.92646786777968</v>
      </c>
      <c r="Q102">
        <v>4.4896547909872719</v>
      </c>
      <c r="S102" t="s">
        <v>75</v>
      </c>
      <c r="T102">
        <v>100.876004633845</v>
      </c>
      <c r="U102">
        <v>100.926467867779</v>
      </c>
      <c r="V102">
        <v>4.4896547909870002</v>
      </c>
      <c r="X102">
        <f t="shared" si="15"/>
        <v>7.9580786405131221E-13</v>
      </c>
      <c r="Y102">
        <f t="shared" si="16"/>
        <v>6.8212102632969618E-13</v>
      </c>
      <c r="Z102">
        <f t="shared" si="17"/>
        <v>2.7178259642823832E-13</v>
      </c>
      <c r="AC102" t="s">
        <v>265</v>
      </c>
      <c r="AD102" s="43">
        <v>103.20312427606316</v>
      </c>
      <c r="AE102" s="43">
        <v>103.25475165188911</v>
      </c>
      <c r="AF102" s="43">
        <v>3.46</v>
      </c>
      <c r="AH102" t="s">
        <v>265</v>
      </c>
      <c r="AI102" s="43">
        <v>103.20312427606299</v>
      </c>
      <c r="AJ102" s="43">
        <v>103.25475165188899</v>
      </c>
      <c r="AK102" s="43">
        <v>3.46</v>
      </c>
      <c r="AM102" s="43">
        <f t="shared" si="18"/>
        <v>1.7053025658242404E-13</v>
      </c>
      <c r="AN102" s="43">
        <f t="shared" si="19"/>
        <v>1.1368683772161603E-13</v>
      </c>
      <c r="AO102" s="43">
        <f t="shared" si="20"/>
        <v>0</v>
      </c>
    </row>
    <row r="103" spans="1:41" x14ac:dyDescent="0.35">
      <c r="A103" t="s">
        <v>75</v>
      </c>
      <c r="B103">
        <v>101.10477309809572</v>
      </c>
      <c r="C103">
        <v>101.15535077348245</v>
      </c>
      <c r="D103">
        <v>4.4794961070787496</v>
      </c>
      <c r="F103">
        <v>101.104773098095</v>
      </c>
      <c r="G103">
        <v>101.155350773482</v>
      </c>
      <c r="H103">
        <v>4.479496107079</v>
      </c>
      <c r="J103" s="43">
        <f t="shared" si="12"/>
        <v>7.2475359047530219E-13</v>
      </c>
      <c r="K103" s="43">
        <f t="shared" si="13"/>
        <v>4.5474735088646412E-13</v>
      </c>
      <c r="L103" s="43">
        <f t="shared" si="14"/>
        <v>-2.5046631435543532E-13</v>
      </c>
      <c r="N103" t="s">
        <v>265</v>
      </c>
      <c r="O103">
        <v>103.70111656875376</v>
      </c>
      <c r="P103">
        <v>103.7529930652864</v>
      </c>
      <c r="Q103">
        <v>3.37</v>
      </c>
      <c r="S103" t="s">
        <v>265</v>
      </c>
      <c r="T103">
        <v>103.701116568754</v>
      </c>
      <c r="U103">
        <v>103.752993065287</v>
      </c>
      <c r="V103">
        <v>3.37</v>
      </c>
      <c r="X103">
        <f t="shared" si="15"/>
        <v>-2.4158453015843406E-13</v>
      </c>
      <c r="Y103">
        <f t="shared" si="16"/>
        <v>-5.9685589803848416E-13</v>
      </c>
      <c r="Z103">
        <f t="shared" si="17"/>
        <v>0</v>
      </c>
      <c r="AC103" t="s">
        <v>64</v>
      </c>
      <c r="AD103" s="43">
        <v>100.04112791424473</v>
      </c>
      <c r="AE103" s="43">
        <v>100.09117350099521</v>
      </c>
      <c r="AF103" s="43">
        <v>4.5583439981894456</v>
      </c>
      <c r="AH103" t="s">
        <v>64</v>
      </c>
      <c r="AI103" s="43">
        <v>100.041127914246</v>
      </c>
      <c r="AJ103" s="43">
        <v>100.09117350099601</v>
      </c>
      <c r="AK103" s="43">
        <v>4.5583439981889997</v>
      </c>
      <c r="AM103" s="43">
        <f t="shared" si="18"/>
        <v>-1.2789769243681803E-12</v>
      </c>
      <c r="AN103" s="43">
        <f t="shared" si="19"/>
        <v>-7.9580786405131221E-13</v>
      </c>
      <c r="AO103" s="43">
        <f t="shared" si="20"/>
        <v>4.4586556668946287E-13</v>
      </c>
    </row>
    <row r="104" spans="1:41" x14ac:dyDescent="0.35">
      <c r="A104" t="s">
        <v>265</v>
      </c>
      <c r="B104">
        <v>102.23285814942415</v>
      </c>
      <c r="C104">
        <v>102.28400014949889</v>
      </c>
      <c r="D104">
        <v>3.67</v>
      </c>
      <c r="F104">
        <v>102.232858149424</v>
      </c>
      <c r="G104">
        <v>102.28400014949899</v>
      </c>
      <c r="H104">
        <v>3.67</v>
      </c>
      <c r="J104" s="43">
        <f t="shared" si="12"/>
        <v>1.4210854715202004E-13</v>
      </c>
      <c r="K104" s="43">
        <f t="shared" si="13"/>
        <v>0</v>
      </c>
      <c r="L104" s="43">
        <f t="shared" si="14"/>
        <v>0</v>
      </c>
      <c r="N104" t="s">
        <v>64</v>
      </c>
      <c r="O104">
        <v>100.26871604794248</v>
      </c>
      <c r="P104">
        <v>100.31887548568531</v>
      </c>
      <c r="Q104">
        <v>4.5479975507211821</v>
      </c>
      <c r="S104" t="s">
        <v>64</v>
      </c>
      <c r="T104">
        <v>100.26871604794199</v>
      </c>
      <c r="U104">
        <v>100.318875485685</v>
      </c>
      <c r="V104">
        <v>4.547997550721</v>
      </c>
      <c r="X104">
        <f t="shared" si="15"/>
        <v>4.8316906031686813E-13</v>
      </c>
      <c r="Y104">
        <f t="shared" si="16"/>
        <v>3.1263880373444408E-13</v>
      </c>
      <c r="Z104">
        <f t="shared" si="17"/>
        <v>1.8207657603852567E-13</v>
      </c>
      <c r="AC104" t="s">
        <v>79</v>
      </c>
      <c r="AD104" s="43">
        <v>100.10014733825138</v>
      </c>
      <c r="AE104" s="43">
        <v>100.1502224494761</v>
      </c>
      <c r="AF104" s="43">
        <v>4.524453255494195</v>
      </c>
      <c r="AH104" t="s">
        <v>79</v>
      </c>
      <c r="AI104" s="43">
        <v>100.10014733825101</v>
      </c>
      <c r="AJ104" s="43">
        <v>100.150222449476</v>
      </c>
      <c r="AK104" s="43">
        <v>4.5244532554939996</v>
      </c>
      <c r="AM104" s="43">
        <f t="shared" si="18"/>
        <v>3.694822225952521E-13</v>
      </c>
      <c r="AN104" s="43">
        <f t="shared" si="19"/>
        <v>0</v>
      </c>
      <c r="AO104" s="43">
        <f t="shared" si="20"/>
        <v>1.9539925233402755E-13</v>
      </c>
    </row>
    <row r="105" spans="1:41" x14ac:dyDescent="0.35">
      <c r="A105" t="s">
        <v>64</v>
      </c>
      <c r="B105">
        <v>100.50354320062945</v>
      </c>
      <c r="C105">
        <v>100.55382011068478</v>
      </c>
      <c r="D105">
        <v>4.5373711262066632</v>
      </c>
      <c r="F105">
        <v>100.50354320063001</v>
      </c>
      <c r="G105">
        <v>100.553820110685</v>
      </c>
      <c r="H105">
        <v>4.5373711262069998</v>
      </c>
      <c r="J105" s="43">
        <f t="shared" si="12"/>
        <v>-5.5422333389287814E-13</v>
      </c>
      <c r="K105" s="43">
        <f t="shared" si="13"/>
        <v>-2.1316282072803006E-13</v>
      </c>
      <c r="L105" s="43">
        <f t="shared" si="14"/>
        <v>-3.3661962106634746E-13</v>
      </c>
      <c r="N105" t="s">
        <v>79</v>
      </c>
      <c r="O105">
        <v>100.3250957329728</v>
      </c>
      <c r="P105">
        <v>100.37528337466013</v>
      </c>
      <c r="Q105">
        <v>4.5143085505290044</v>
      </c>
      <c r="S105" t="s">
        <v>79</v>
      </c>
      <c r="T105">
        <v>100.325095732973</v>
      </c>
      <c r="U105">
        <v>100.37528337466</v>
      </c>
      <c r="V105">
        <v>4.5143085505289999</v>
      </c>
      <c r="X105">
        <f t="shared" si="15"/>
        <v>-1.9895196601282805E-13</v>
      </c>
      <c r="Y105">
        <f t="shared" si="16"/>
        <v>1.2789769243681803E-13</v>
      </c>
      <c r="Z105">
        <f t="shared" si="17"/>
        <v>0</v>
      </c>
      <c r="AC105" t="s">
        <v>65</v>
      </c>
      <c r="AD105" s="43">
        <v>100.50481919272308</v>
      </c>
      <c r="AE105" s="43">
        <v>100.55509674109362</v>
      </c>
      <c r="AF105" s="43">
        <v>4.5062360306478872</v>
      </c>
      <c r="AH105" t="s">
        <v>65</v>
      </c>
      <c r="AI105" s="43">
        <v>100.50481919272301</v>
      </c>
      <c r="AJ105" s="43">
        <v>100.555096741094</v>
      </c>
      <c r="AK105" s="43">
        <v>4.506236030648</v>
      </c>
      <c r="AM105" s="43">
        <f t="shared" si="18"/>
        <v>0</v>
      </c>
      <c r="AN105" s="43">
        <f t="shared" si="19"/>
        <v>-3.836930773104541E-13</v>
      </c>
      <c r="AO105" s="43">
        <f t="shared" si="20"/>
        <v>-1.127986593019159E-13</v>
      </c>
    </row>
    <row r="106" spans="1:41" x14ac:dyDescent="0.35">
      <c r="A106" t="s">
        <v>79</v>
      </c>
      <c r="B106">
        <v>100.55719918307666</v>
      </c>
      <c r="C106">
        <v>100.60750293454393</v>
      </c>
      <c r="D106">
        <v>4.5038887437133477</v>
      </c>
      <c r="F106">
        <v>100.55719918307599</v>
      </c>
      <c r="G106">
        <v>100.60750293454301</v>
      </c>
      <c r="H106">
        <v>4.5038887437130004</v>
      </c>
      <c r="J106" s="43">
        <f t="shared" si="12"/>
        <v>6.6791017161449417E-13</v>
      </c>
      <c r="K106" s="43">
        <f t="shared" si="13"/>
        <v>9.2370555648813024E-13</v>
      </c>
      <c r="L106" s="43">
        <f t="shared" si="14"/>
        <v>3.4727776210274897E-13</v>
      </c>
      <c r="N106" t="s">
        <v>65</v>
      </c>
      <c r="O106">
        <v>100.72917984602734</v>
      </c>
      <c r="P106">
        <v>100.77956963084276</v>
      </c>
      <c r="Q106">
        <v>4.4961989980687997</v>
      </c>
      <c r="S106" t="s">
        <v>65</v>
      </c>
      <c r="T106">
        <v>100.729179846028</v>
      </c>
      <c r="U106">
        <v>100.779569630843</v>
      </c>
      <c r="V106">
        <v>4.4961989980689996</v>
      </c>
      <c r="X106">
        <f t="shared" si="15"/>
        <v>-6.6791017161449417E-13</v>
      </c>
      <c r="Y106">
        <f t="shared" si="16"/>
        <v>-2.4158453015843406E-13</v>
      </c>
      <c r="Z106">
        <f t="shared" si="17"/>
        <v>-1.9984014443252818E-13</v>
      </c>
      <c r="AC106" t="s">
        <v>68</v>
      </c>
      <c r="AD106" s="43">
        <v>100.53917565897163</v>
      </c>
      <c r="AE106" s="43">
        <v>100.58947039416871</v>
      </c>
      <c r="AF106" s="43">
        <v>4.5978967598462637</v>
      </c>
      <c r="AH106" t="s">
        <v>68</v>
      </c>
      <c r="AI106" s="43">
        <v>100.539175658971</v>
      </c>
      <c r="AJ106" s="43">
        <v>100.589470394168</v>
      </c>
      <c r="AK106" s="43">
        <v>4.5978967598459999</v>
      </c>
      <c r="AM106" s="43">
        <f t="shared" si="18"/>
        <v>6.2527760746888816E-13</v>
      </c>
      <c r="AN106" s="43">
        <f t="shared" si="19"/>
        <v>7.1054273576010019E-13</v>
      </c>
      <c r="AO106" s="43">
        <f t="shared" si="20"/>
        <v>2.6378899065093719E-13</v>
      </c>
    </row>
    <row r="107" spans="1:41" x14ac:dyDescent="0.35">
      <c r="A107" t="s">
        <v>65</v>
      </c>
      <c r="B107">
        <v>100.96067686010453</v>
      </c>
      <c r="C107">
        <v>101.01118245133019</v>
      </c>
      <c r="D107">
        <v>4.4858894728643275</v>
      </c>
      <c r="F107">
        <v>100.960676860104</v>
      </c>
      <c r="G107">
        <v>101.01118245133</v>
      </c>
      <c r="H107">
        <v>4.4858894728639997</v>
      </c>
      <c r="J107" s="43">
        <f t="shared" si="12"/>
        <v>5.2580162446247414E-13</v>
      </c>
      <c r="K107" s="43">
        <f t="shared" si="13"/>
        <v>1.8474111129762605E-13</v>
      </c>
      <c r="L107" s="43">
        <f t="shared" si="14"/>
        <v>3.2773783686934621E-13</v>
      </c>
      <c r="N107" t="s">
        <v>68</v>
      </c>
      <c r="O107">
        <v>100.77114847252054</v>
      </c>
      <c r="P107">
        <v>100.8215592521466</v>
      </c>
      <c r="Q107">
        <v>4.587312509652075</v>
      </c>
      <c r="S107" t="s">
        <v>68</v>
      </c>
      <c r="T107">
        <v>100.77114847252</v>
      </c>
      <c r="U107">
        <v>100.821559252146</v>
      </c>
      <c r="V107">
        <v>4.5873125096520004</v>
      </c>
      <c r="X107">
        <f t="shared" si="15"/>
        <v>5.4001247917767614E-13</v>
      </c>
      <c r="Y107">
        <f t="shared" si="16"/>
        <v>5.9685589803848416E-13</v>
      </c>
      <c r="Z107">
        <f t="shared" si="17"/>
        <v>7.460698725481052E-14</v>
      </c>
      <c r="AC107" t="s">
        <v>276</v>
      </c>
      <c r="AD107" s="43">
        <v>100.9232042047547</v>
      </c>
      <c r="AE107" s="43">
        <v>100.97369105027983</v>
      </c>
      <c r="AF107" s="43">
        <v>3.77</v>
      </c>
      <c r="AH107" t="s">
        <v>276</v>
      </c>
      <c r="AI107" s="43">
        <v>100.923204204755</v>
      </c>
      <c r="AJ107" s="43">
        <v>100.97369105028</v>
      </c>
      <c r="AK107" s="43">
        <v>3.77</v>
      </c>
      <c r="AM107" s="43">
        <f t="shared" si="18"/>
        <v>-2.9842794901924208E-13</v>
      </c>
      <c r="AN107" s="43">
        <f t="shared" si="19"/>
        <v>-1.7053025658242404E-13</v>
      </c>
      <c r="AO107" s="43">
        <f t="shared" si="20"/>
        <v>0</v>
      </c>
    </row>
    <row r="108" spans="1:41" x14ac:dyDescent="0.35">
      <c r="A108" t="s">
        <v>68</v>
      </c>
      <c r="B108">
        <v>101.01049977094458</v>
      </c>
      <c r="C108">
        <v>101.06103028608761</v>
      </c>
      <c r="D108">
        <v>4.5764425584296582</v>
      </c>
      <c r="F108">
        <v>101.010499770945</v>
      </c>
      <c r="G108">
        <v>101.061030286088</v>
      </c>
      <c r="H108">
        <v>4.5764425584300001</v>
      </c>
      <c r="J108" s="43">
        <f t="shared" si="12"/>
        <v>-4.2632564145606011E-13</v>
      </c>
      <c r="K108" s="43">
        <f t="shared" si="13"/>
        <v>-3.836930773104541E-13</v>
      </c>
      <c r="L108" s="43">
        <f t="shared" si="14"/>
        <v>-3.4194869158454821E-13</v>
      </c>
      <c r="N108" t="s">
        <v>276</v>
      </c>
      <c r="O108">
        <v>101.45895830607675</v>
      </c>
      <c r="P108">
        <v>101.50971316265807</v>
      </c>
      <c r="Q108">
        <v>3.67</v>
      </c>
      <c r="S108" t="s">
        <v>276</v>
      </c>
      <c r="T108">
        <v>101.45895830607699</v>
      </c>
      <c r="U108">
        <v>101.509713162658</v>
      </c>
      <c r="V108">
        <v>3.67</v>
      </c>
      <c r="X108">
        <f t="shared" si="15"/>
        <v>-2.4158453015843406E-13</v>
      </c>
      <c r="Y108">
        <f t="shared" si="16"/>
        <v>0</v>
      </c>
      <c r="Z108">
        <f t="shared" si="17"/>
        <v>0</v>
      </c>
      <c r="AC108" t="s">
        <v>184</v>
      </c>
      <c r="AD108" s="43">
        <v>103.19347696900493</v>
      </c>
      <c r="AE108" s="43">
        <v>103.24509951876431</v>
      </c>
      <c r="AF108" s="43">
        <v>3.77</v>
      </c>
      <c r="AH108" t="s">
        <v>184</v>
      </c>
      <c r="AI108" s="43">
        <v>103.193476969005</v>
      </c>
      <c r="AJ108" s="43">
        <v>103.24509951876399</v>
      </c>
      <c r="AK108" s="43">
        <v>3.77</v>
      </c>
      <c r="AM108" s="43">
        <f t="shared" si="18"/>
        <v>0</v>
      </c>
      <c r="AN108" s="43">
        <f t="shared" si="19"/>
        <v>3.1263880373444408E-13</v>
      </c>
      <c r="AO108" s="43">
        <f t="shared" si="20"/>
        <v>0</v>
      </c>
    </row>
    <row r="109" spans="1:41" x14ac:dyDescent="0.35">
      <c r="A109" t="s">
        <v>276</v>
      </c>
      <c r="B109">
        <v>101.47866177068359</v>
      </c>
      <c r="C109">
        <v>101.52942648392555</v>
      </c>
      <c r="D109">
        <v>3.67</v>
      </c>
      <c r="F109">
        <v>101.478661770683</v>
      </c>
      <c r="G109">
        <v>101.52942648392499</v>
      </c>
      <c r="H109">
        <v>3.67</v>
      </c>
      <c r="J109" s="43">
        <f t="shared" si="12"/>
        <v>5.8264504332328215E-13</v>
      </c>
      <c r="K109" s="43">
        <f t="shared" si="13"/>
        <v>5.5422333389287814E-13</v>
      </c>
      <c r="L109" s="43">
        <f t="shared" si="14"/>
        <v>0</v>
      </c>
      <c r="N109" t="s">
        <v>184</v>
      </c>
      <c r="O109">
        <v>103.76762983445036</v>
      </c>
      <c r="P109">
        <v>103.81953960425248</v>
      </c>
      <c r="Q109">
        <v>3.67</v>
      </c>
      <c r="S109" t="s">
        <v>184</v>
      </c>
      <c r="T109">
        <v>103.76762983445001</v>
      </c>
      <c r="U109">
        <v>103.819539604252</v>
      </c>
      <c r="V109">
        <v>3.67</v>
      </c>
      <c r="X109">
        <f t="shared" si="15"/>
        <v>3.5527136788005009E-13</v>
      </c>
      <c r="Y109">
        <f t="shared" si="16"/>
        <v>4.8316906031686813E-13</v>
      </c>
      <c r="Z109">
        <f t="shared" si="17"/>
        <v>0</v>
      </c>
      <c r="AC109" t="s">
        <v>69</v>
      </c>
      <c r="AD109" s="43">
        <v>101.01625898659636</v>
      </c>
      <c r="AE109" s="43">
        <v>101.06679238278774</v>
      </c>
      <c r="AF109" s="43">
        <v>4.4834212041063033</v>
      </c>
      <c r="AH109" t="s">
        <v>69</v>
      </c>
      <c r="AI109" s="43">
        <v>101.016258986596</v>
      </c>
      <c r="AJ109" s="43">
        <v>101.066792382787</v>
      </c>
      <c r="AK109" s="43">
        <v>4.4834212041060004</v>
      </c>
      <c r="AM109" s="43">
        <f t="shared" si="18"/>
        <v>3.5527136788005009E-13</v>
      </c>
      <c r="AN109" s="43">
        <f t="shared" si="19"/>
        <v>7.3896444519050419E-13</v>
      </c>
      <c r="AO109" s="43">
        <f t="shared" si="20"/>
        <v>3.028688411177427E-13</v>
      </c>
    </row>
    <row r="110" spans="1:41" x14ac:dyDescent="0.35">
      <c r="A110" t="s">
        <v>184</v>
      </c>
      <c r="B110">
        <v>103.81716894457855</v>
      </c>
      <c r="C110">
        <v>103.86910349632672</v>
      </c>
      <c r="D110">
        <v>3.67</v>
      </c>
      <c r="F110">
        <v>103.817168944579</v>
      </c>
      <c r="G110">
        <v>103.869103496327</v>
      </c>
      <c r="H110">
        <v>3.67</v>
      </c>
      <c r="J110" s="43">
        <f t="shared" si="12"/>
        <v>-4.4053649617126212E-13</v>
      </c>
      <c r="K110" s="43">
        <f t="shared" si="13"/>
        <v>-2.8421709430404007E-13</v>
      </c>
      <c r="L110" s="43">
        <f t="shared" si="14"/>
        <v>0</v>
      </c>
      <c r="N110" t="s">
        <v>69</v>
      </c>
      <c r="O110">
        <v>101.23744623699676</v>
      </c>
      <c r="P110">
        <v>101.28809028213783</v>
      </c>
      <c r="Q110">
        <v>4.4736256625810693</v>
      </c>
      <c r="S110" t="s">
        <v>69</v>
      </c>
      <c r="T110">
        <v>101.237446236997</v>
      </c>
      <c r="U110">
        <v>101.288090282138</v>
      </c>
      <c r="V110">
        <v>4.473625662581</v>
      </c>
      <c r="X110">
        <f t="shared" si="15"/>
        <v>-2.4158453015843406E-13</v>
      </c>
      <c r="Y110">
        <f t="shared" si="16"/>
        <v>-1.7053025658242404E-13</v>
      </c>
      <c r="Z110">
        <f t="shared" si="17"/>
        <v>6.9277916736609768E-14</v>
      </c>
      <c r="AC110" t="s">
        <v>82</v>
      </c>
      <c r="AD110" s="43">
        <v>101.12689345493031</v>
      </c>
      <c r="AE110" s="43">
        <v>101.17748219602832</v>
      </c>
      <c r="AF110" s="43">
        <v>4.4785162682945989</v>
      </c>
      <c r="AH110" t="s">
        <v>82</v>
      </c>
      <c r="AI110" s="43">
        <v>101.12689345493</v>
      </c>
      <c r="AJ110" s="43">
        <v>101.177482196028</v>
      </c>
      <c r="AK110" s="43">
        <v>4.4785162682950004</v>
      </c>
      <c r="AM110" s="43">
        <f t="shared" si="18"/>
        <v>3.1263880373444408E-13</v>
      </c>
      <c r="AN110" s="43">
        <f t="shared" si="19"/>
        <v>3.2684965844964609E-13</v>
      </c>
      <c r="AO110" s="43">
        <f t="shared" si="20"/>
        <v>-4.0145664570445661E-13</v>
      </c>
    </row>
    <row r="111" spans="1:41" x14ac:dyDescent="0.35">
      <c r="A111" t="s">
        <v>69</v>
      </c>
      <c r="B111">
        <v>100.11865379080393</v>
      </c>
      <c r="C111">
        <v>100.16873815988387</v>
      </c>
      <c r="D111">
        <v>4.5236169320286992</v>
      </c>
      <c r="F111">
        <v>100.11865379080299</v>
      </c>
      <c r="G111">
        <v>100.16873815988301</v>
      </c>
      <c r="H111">
        <v>4.5236169320290003</v>
      </c>
      <c r="J111" s="43">
        <f t="shared" si="12"/>
        <v>9.3791641120333225E-13</v>
      </c>
      <c r="K111" s="43">
        <f t="shared" si="13"/>
        <v>8.6686213762732223E-13</v>
      </c>
      <c r="L111" s="43">
        <f t="shared" si="14"/>
        <v>-3.0109248427834245E-13</v>
      </c>
      <c r="N111" t="s">
        <v>82</v>
      </c>
      <c r="O111">
        <v>100.00135001756102</v>
      </c>
      <c r="P111">
        <v>100.05137570541372</v>
      </c>
      <c r="Q111">
        <v>4.5289232337410192</v>
      </c>
      <c r="S111" t="s">
        <v>82</v>
      </c>
      <c r="T111">
        <v>100.00135001756099</v>
      </c>
      <c r="U111">
        <v>100.051375705414</v>
      </c>
      <c r="V111">
        <v>4.5289232337409997</v>
      </c>
      <c r="X111">
        <f t="shared" si="15"/>
        <v>0</v>
      </c>
      <c r="Y111">
        <f t="shared" si="16"/>
        <v>-2.8421709430404007E-13</v>
      </c>
      <c r="Z111">
        <f t="shared" si="17"/>
        <v>1.9539925233402755E-14</v>
      </c>
      <c r="AC111" t="s">
        <v>288</v>
      </c>
      <c r="AD111" s="43">
        <v>100.4826882535185</v>
      </c>
      <c r="AE111" s="43">
        <v>100.53295473088394</v>
      </c>
      <c r="AF111" s="43">
        <v>3.77</v>
      </c>
      <c r="AH111" t="s">
        <v>288</v>
      </c>
      <c r="AI111" s="43">
        <v>100.482688253519</v>
      </c>
      <c r="AJ111" s="43">
        <v>100.532954730884</v>
      </c>
      <c r="AK111" s="43">
        <v>3.77</v>
      </c>
      <c r="AM111" s="43">
        <f t="shared" si="18"/>
        <v>-4.9737991503207013E-13</v>
      </c>
      <c r="AN111" s="43">
        <f t="shared" si="19"/>
        <v>0</v>
      </c>
      <c r="AO111" s="43">
        <f t="shared" si="20"/>
        <v>0</v>
      </c>
    </row>
    <row r="112" spans="1:41" x14ac:dyDescent="0.35">
      <c r="A112" t="s">
        <v>82</v>
      </c>
      <c r="B112">
        <v>100.22854059344843</v>
      </c>
      <c r="C112">
        <v>100.27867993341513</v>
      </c>
      <c r="D112">
        <v>4.5186574085426159</v>
      </c>
      <c r="F112">
        <v>100.228540593448</v>
      </c>
      <c r="G112">
        <v>100.27867993341501</v>
      </c>
      <c r="H112">
        <v>4.5186574085429996</v>
      </c>
      <c r="J112" s="43">
        <f t="shared" si="12"/>
        <v>4.2632564145606011E-13</v>
      </c>
      <c r="K112" s="43">
        <f t="shared" si="13"/>
        <v>1.2789769243681803E-13</v>
      </c>
      <c r="L112" s="43">
        <f t="shared" si="14"/>
        <v>-3.836930773104541E-13</v>
      </c>
      <c r="N112" t="s">
        <v>288</v>
      </c>
      <c r="O112">
        <v>101.03173604664872</v>
      </c>
      <c r="P112">
        <v>101.08227718524134</v>
      </c>
      <c r="Q112">
        <v>3.67</v>
      </c>
      <c r="S112" t="s">
        <v>288</v>
      </c>
      <c r="T112">
        <v>101.03173604664801</v>
      </c>
      <c r="U112">
        <v>101.082277185241</v>
      </c>
      <c r="V112">
        <v>3.67</v>
      </c>
      <c r="X112">
        <f t="shared" si="15"/>
        <v>7.1054273576010019E-13</v>
      </c>
      <c r="Y112">
        <f t="shared" si="16"/>
        <v>3.4106051316484809E-13</v>
      </c>
      <c r="Z112">
        <f t="shared" si="17"/>
        <v>0</v>
      </c>
      <c r="AC112" t="s">
        <v>292</v>
      </c>
      <c r="AD112" s="43">
        <v>100.4826882535185</v>
      </c>
      <c r="AE112" s="43">
        <v>100.53295473088394</v>
      </c>
      <c r="AF112" s="43">
        <v>3.77</v>
      </c>
      <c r="AH112" t="s">
        <v>292</v>
      </c>
      <c r="AI112" s="43">
        <v>100.482688253519</v>
      </c>
      <c r="AJ112" s="43">
        <v>100.532954730884</v>
      </c>
      <c r="AK112" s="43">
        <v>3.77</v>
      </c>
      <c r="AM112" s="43">
        <f t="shared" si="18"/>
        <v>-4.9737991503207013E-13</v>
      </c>
      <c r="AN112" s="43">
        <f t="shared" si="19"/>
        <v>0</v>
      </c>
      <c r="AO112" s="43">
        <f t="shared" si="20"/>
        <v>0</v>
      </c>
    </row>
    <row r="113" spans="1:41" x14ac:dyDescent="0.35">
      <c r="A113" t="s">
        <v>288</v>
      </c>
      <c r="B113">
        <v>101.04519796850067</v>
      </c>
      <c r="C113">
        <v>101.09574584142138</v>
      </c>
      <c r="D113">
        <v>3.67</v>
      </c>
      <c r="F113">
        <v>101.04519796850001</v>
      </c>
      <c r="G113">
        <v>101.09574584142101</v>
      </c>
      <c r="H113">
        <v>3.67</v>
      </c>
      <c r="J113" s="43">
        <f t="shared" si="12"/>
        <v>6.6791017161449417E-13</v>
      </c>
      <c r="K113" s="43">
        <f t="shared" si="13"/>
        <v>3.694822225952521E-13</v>
      </c>
      <c r="L113" s="43">
        <f t="shared" si="14"/>
        <v>0</v>
      </c>
      <c r="N113" t="s">
        <v>292</v>
      </c>
      <c r="O113">
        <v>101.03173604664872</v>
      </c>
      <c r="P113">
        <v>101.08227718524134</v>
      </c>
      <c r="Q113">
        <v>3.67</v>
      </c>
      <c r="S113" t="s">
        <v>292</v>
      </c>
      <c r="T113">
        <v>101.03173604664801</v>
      </c>
      <c r="U113">
        <v>101.082277185241</v>
      </c>
      <c r="V113">
        <v>3.67</v>
      </c>
      <c r="X113">
        <f t="shared" si="15"/>
        <v>7.1054273576010019E-13</v>
      </c>
      <c r="Y113">
        <f t="shared" si="16"/>
        <v>3.4106051316484809E-13</v>
      </c>
      <c r="Z113">
        <f t="shared" si="17"/>
        <v>0</v>
      </c>
      <c r="AC113" t="s">
        <v>299</v>
      </c>
      <c r="AD113" s="43">
        <v>100.4826882535185</v>
      </c>
      <c r="AE113" s="43">
        <v>100.53295473088394</v>
      </c>
      <c r="AF113" s="43">
        <v>3.77</v>
      </c>
      <c r="AH113" t="s">
        <v>299</v>
      </c>
      <c r="AI113" s="43">
        <v>100.482688253519</v>
      </c>
      <c r="AJ113" s="43">
        <v>100.532954730884</v>
      </c>
      <c r="AK113" s="43">
        <v>3.77</v>
      </c>
      <c r="AM113" s="43">
        <f t="shared" si="18"/>
        <v>-4.9737991503207013E-13</v>
      </c>
      <c r="AN113" s="43">
        <f t="shared" si="19"/>
        <v>0</v>
      </c>
      <c r="AO113" s="43">
        <f t="shared" si="20"/>
        <v>0</v>
      </c>
    </row>
    <row r="114" spans="1:41" x14ac:dyDescent="0.35">
      <c r="A114" t="s">
        <v>292</v>
      </c>
      <c r="B114">
        <v>101.04519796850067</v>
      </c>
      <c r="C114">
        <v>101.09574584142138</v>
      </c>
      <c r="D114">
        <v>3.67</v>
      </c>
      <c r="F114">
        <v>101.04519796850001</v>
      </c>
      <c r="G114">
        <v>101.09574584142101</v>
      </c>
      <c r="H114">
        <v>3.67</v>
      </c>
      <c r="J114" s="43">
        <f t="shared" si="12"/>
        <v>6.6791017161449417E-13</v>
      </c>
      <c r="K114" s="43">
        <f t="shared" si="13"/>
        <v>3.694822225952521E-13</v>
      </c>
      <c r="L114" s="43">
        <f t="shared" si="14"/>
        <v>0</v>
      </c>
      <c r="N114" t="s">
        <v>299</v>
      </c>
      <c r="O114">
        <v>101.03173604664872</v>
      </c>
      <c r="P114">
        <v>101.08227718524134</v>
      </c>
      <c r="Q114">
        <v>3.67</v>
      </c>
      <c r="S114" t="s">
        <v>299</v>
      </c>
      <c r="T114">
        <v>101.03173604664801</v>
      </c>
      <c r="U114">
        <v>101.082277185241</v>
      </c>
      <c r="V114">
        <v>3.67</v>
      </c>
      <c r="X114">
        <f t="shared" si="15"/>
        <v>7.1054273576010019E-13</v>
      </c>
      <c r="Y114">
        <f t="shared" si="16"/>
        <v>3.4106051316484809E-13</v>
      </c>
      <c r="Z114">
        <f t="shared" si="17"/>
        <v>0</v>
      </c>
      <c r="AC114" t="s">
        <v>300</v>
      </c>
      <c r="AD114" s="43">
        <v>100.4826882535185</v>
      </c>
      <c r="AE114" s="43">
        <v>100.53295473088394</v>
      </c>
      <c r="AF114" s="43">
        <v>3.77</v>
      </c>
      <c r="AH114" t="s">
        <v>300</v>
      </c>
      <c r="AI114" s="43">
        <v>100.482688253519</v>
      </c>
      <c r="AJ114" s="43">
        <v>100.532954730884</v>
      </c>
      <c r="AK114" s="43">
        <v>3.77</v>
      </c>
      <c r="AM114" s="43">
        <f t="shared" si="18"/>
        <v>-4.9737991503207013E-13</v>
      </c>
      <c r="AN114" s="43">
        <f t="shared" si="19"/>
        <v>0</v>
      </c>
      <c r="AO114" s="43">
        <f t="shared" si="20"/>
        <v>0</v>
      </c>
    </row>
    <row r="115" spans="1:41" x14ac:dyDescent="0.35">
      <c r="A115" t="s">
        <v>299</v>
      </c>
      <c r="B115">
        <v>101.04519796850067</v>
      </c>
      <c r="C115">
        <v>101.09574584142138</v>
      </c>
      <c r="D115">
        <v>3.67</v>
      </c>
      <c r="F115">
        <v>101.04519796850001</v>
      </c>
      <c r="G115">
        <v>101.09574584142101</v>
      </c>
      <c r="H115">
        <v>3.67</v>
      </c>
      <c r="J115" s="43">
        <f t="shared" si="12"/>
        <v>6.6791017161449417E-13</v>
      </c>
      <c r="K115" s="43">
        <f t="shared" si="13"/>
        <v>3.694822225952521E-13</v>
      </c>
      <c r="L115" s="43">
        <f t="shared" si="14"/>
        <v>0</v>
      </c>
      <c r="N115" t="s">
        <v>300</v>
      </c>
      <c r="O115">
        <v>101.03173604664872</v>
      </c>
      <c r="P115">
        <v>101.08227718524134</v>
      </c>
      <c r="Q115">
        <v>3.67</v>
      </c>
      <c r="S115" t="s">
        <v>300</v>
      </c>
      <c r="T115">
        <v>101.03173604664801</v>
      </c>
      <c r="U115">
        <v>101.082277185241</v>
      </c>
      <c r="V115">
        <v>3.67</v>
      </c>
      <c r="X115">
        <f t="shared" si="15"/>
        <v>7.1054273576010019E-13</v>
      </c>
      <c r="Y115">
        <f t="shared" si="16"/>
        <v>3.4106051316484809E-13</v>
      </c>
      <c r="Z115">
        <f t="shared" si="17"/>
        <v>0</v>
      </c>
      <c r="AC115" t="s">
        <v>308</v>
      </c>
      <c r="AD115" s="43">
        <v>100.1710153254338</v>
      </c>
      <c r="AE115" s="43">
        <v>100.22112588837798</v>
      </c>
      <c r="AF115" s="43">
        <v>3.77</v>
      </c>
      <c r="AH115" t="s">
        <v>308</v>
      </c>
      <c r="AI115" s="43">
        <v>100.171015325434</v>
      </c>
      <c r="AJ115" s="43">
        <v>100.221125888378</v>
      </c>
      <c r="AK115" s="43">
        <v>3.77</v>
      </c>
      <c r="AM115" s="43">
        <f t="shared" si="18"/>
        <v>-1.9895196601282805E-13</v>
      </c>
      <c r="AN115" s="43">
        <f t="shared" si="19"/>
        <v>0</v>
      </c>
      <c r="AO115" s="43">
        <f t="shared" si="20"/>
        <v>0</v>
      </c>
    </row>
    <row r="116" spans="1:41" x14ac:dyDescent="0.35">
      <c r="A116" t="s">
        <v>300</v>
      </c>
      <c r="B116">
        <v>101.04519796850067</v>
      </c>
      <c r="C116">
        <v>101.09574584142138</v>
      </c>
      <c r="D116">
        <v>3.67</v>
      </c>
      <c r="F116">
        <v>101.04519796850001</v>
      </c>
      <c r="G116">
        <v>101.09574584142101</v>
      </c>
      <c r="H116">
        <v>3.67</v>
      </c>
      <c r="J116" s="43">
        <f t="shared" si="12"/>
        <v>6.6791017161449417E-13</v>
      </c>
      <c r="K116" s="43">
        <f t="shared" si="13"/>
        <v>3.694822225952521E-13</v>
      </c>
      <c r="L116" s="43">
        <f t="shared" si="14"/>
        <v>0</v>
      </c>
      <c r="N116" t="s">
        <v>308</v>
      </c>
      <c r="O116">
        <v>100.73509651873236</v>
      </c>
      <c r="P116">
        <v>100.78548926336404</v>
      </c>
      <c r="Q116">
        <v>3.67</v>
      </c>
      <c r="S116" t="s">
        <v>308</v>
      </c>
      <c r="T116">
        <v>100.73509651873201</v>
      </c>
      <c r="U116">
        <v>100.785489263364</v>
      </c>
      <c r="V116">
        <v>3.67</v>
      </c>
      <c r="X116">
        <f t="shared" si="15"/>
        <v>3.5527136788005009E-13</v>
      </c>
      <c r="Y116">
        <f t="shared" si="16"/>
        <v>0</v>
      </c>
      <c r="Z116">
        <f t="shared" si="17"/>
        <v>0</v>
      </c>
      <c r="AC116" t="s">
        <v>74</v>
      </c>
      <c r="AD116" s="43">
        <v>100.66235717745987</v>
      </c>
      <c r="AE116" s="43">
        <v>100.71271353422698</v>
      </c>
      <c r="AF116" s="43">
        <v>4.5302125619417897</v>
      </c>
      <c r="AH116" t="s">
        <v>74</v>
      </c>
      <c r="AI116" s="43">
        <v>100.662357177459</v>
      </c>
      <c r="AJ116" s="43">
        <v>100.712713534226</v>
      </c>
      <c r="AK116" s="43">
        <v>4.5302125619420002</v>
      </c>
      <c r="AM116" s="43">
        <f t="shared" si="18"/>
        <v>8.6686213762732223E-13</v>
      </c>
      <c r="AN116" s="43">
        <f t="shared" si="19"/>
        <v>9.8054897534893826E-13</v>
      </c>
      <c r="AO116" s="43">
        <f t="shared" si="20"/>
        <v>-2.1049828546892968E-13</v>
      </c>
    </row>
    <row r="117" spans="1:41" x14ac:dyDescent="0.35">
      <c r="A117" t="s">
        <v>308</v>
      </c>
      <c r="B117">
        <v>100.74443387903936</v>
      </c>
      <c r="C117">
        <v>100.7948312946867</v>
      </c>
      <c r="D117">
        <v>3.67</v>
      </c>
      <c r="F117">
        <v>100.74443387904</v>
      </c>
      <c r="G117">
        <v>100.794831294687</v>
      </c>
      <c r="H117">
        <v>3.67</v>
      </c>
      <c r="J117" s="43">
        <f t="shared" si="12"/>
        <v>-6.3948846218409017E-13</v>
      </c>
      <c r="K117" s="43">
        <f t="shared" si="13"/>
        <v>-2.9842794901924208E-13</v>
      </c>
      <c r="L117" s="43">
        <f t="shared" si="14"/>
        <v>0</v>
      </c>
      <c r="N117" t="s">
        <v>74</v>
      </c>
      <c r="O117">
        <v>100.88662064162601</v>
      </c>
      <c r="P117">
        <v>100.93708918621911</v>
      </c>
      <c r="Q117">
        <v>4.520142235905606</v>
      </c>
      <c r="S117" t="s">
        <v>74</v>
      </c>
      <c r="T117">
        <v>100.886620641626</v>
      </c>
      <c r="U117">
        <v>100.937089186219</v>
      </c>
      <c r="V117">
        <v>4.5201422359060004</v>
      </c>
      <c r="X117">
        <f t="shared" si="15"/>
        <v>0</v>
      </c>
      <c r="Y117">
        <f t="shared" si="16"/>
        <v>1.1368683772161603E-13</v>
      </c>
      <c r="Z117">
        <f t="shared" si="17"/>
        <v>-3.943512183468556E-13</v>
      </c>
      <c r="AC117" t="s">
        <v>88</v>
      </c>
      <c r="AD117" s="43">
        <v>101.17112436673051</v>
      </c>
      <c r="AE117" s="43">
        <v>101.22173523434768</v>
      </c>
      <c r="AF117" s="43">
        <v>4.4765583098425346</v>
      </c>
      <c r="AH117" t="s">
        <v>88</v>
      </c>
      <c r="AI117" s="43">
        <v>101.17112436673099</v>
      </c>
      <c r="AJ117" s="43">
        <v>101.221735234348</v>
      </c>
      <c r="AK117" s="43">
        <v>4.476558309843</v>
      </c>
      <c r="AM117" s="43">
        <f t="shared" si="18"/>
        <v>-4.8316906031686813E-13</v>
      </c>
      <c r="AN117" s="43">
        <f t="shared" si="19"/>
        <v>-3.2684965844964609E-13</v>
      </c>
      <c r="AO117" s="43">
        <f t="shared" si="20"/>
        <v>-4.6540549192286562E-13</v>
      </c>
    </row>
    <row r="118" spans="1:41" x14ac:dyDescent="0.35">
      <c r="A118" t="s">
        <v>74</v>
      </c>
      <c r="B118">
        <v>101.11801177935679</v>
      </c>
      <c r="C118">
        <v>101.16859607739548</v>
      </c>
      <c r="D118">
        <v>4.5097986696480588</v>
      </c>
      <c r="F118">
        <v>101.118011779357</v>
      </c>
      <c r="G118">
        <v>101.168596077396</v>
      </c>
      <c r="H118">
        <v>4.5097986696480001</v>
      </c>
      <c r="J118" s="43">
        <f t="shared" si="12"/>
        <v>-2.1316282072803006E-13</v>
      </c>
      <c r="K118" s="43">
        <f t="shared" si="13"/>
        <v>-5.2580162446247414E-13</v>
      </c>
      <c r="L118" s="43">
        <f t="shared" si="14"/>
        <v>5.8619775700208265E-14</v>
      </c>
      <c r="N118" t="s">
        <v>88</v>
      </c>
      <c r="O118">
        <v>100.04534996743219</v>
      </c>
      <c r="P118">
        <v>100.09539766626531</v>
      </c>
      <c r="Q118">
        <v>4.5269314130784917</v>
      </c>
      <c r="S118" t="s">
        <v>88</v>
      </c>
      <c r="T118">
        <v>100.045349967432</v>
      </c>
      <c r="U118">
        <v>100.095397666265</v>
      </c>
      <c r="V118">
        <v>4.5269314130789997</v>
      </c>
      <c r="X118">
        <f t="shared" si="15"/>
        <v>1.8474111129762605E-13</v>
      </c>
      <c r="Y118">
        <f t="shared" si="16"/>
        <v>3.1263880373444408E-13</v>
      </c>
      <c r="Z118">
        <f t="shared" si="17"/>
        <v>-5.0803805606847163E-13</v>
      </c>
      <c r="AC118" t="s">
        <v>314</v>
      </c>
      <c r="AD118" s="43">
        <v>98.874684925770751</v>
      </c>
      <c r="AE118" s="43">
        <v>98.924146999270377</v>
      </c>
      <c r="AF118" s="43">
        <v>4.08</v>
      </c>
      <c r="AH118" t="s">
        <v>314</v>
      </c>
      <c r="AI118" s="43">
        <v>98.874684925769998</v>
      </c>
      <c r="AJ118" s="43">
        <v>98.924146999269993</v>
      </c>
      <c r="AK118" s="43">
        <v>4.08</v>
      </c>
      <c r="AM118" s="43">
        <f t="shared" si="18"/>
        <v>7.531752999057062E-13</v>
      </c>
      <c r="AN118" s="43">
        <f t="shared" si="19"/>
        <v>3.836930773104541E-13</v>
      </c>
      <c r="AO118" s="43">
        <f t="shared" si="20"/>
        <v>0</v>
      </c>
    </row>
    <row r="119" spans="1:41" x14ac:dyDescent="0.35">
      <c r="A119" t="s">
        <v>88</v>
      </c>
      <c r="B119">
        <v>100.27247216521981</v>
      </c>
      <c r="C119">
        <v>100.32263348196078</v>
      </c>
      <c r="D119">
        <v>4.5166776855142796</v>
      </c>
      <c r="F119">
        <v>100.27247216521999</v>
      </c>
      <c r="G119">
        <v>100.32263348196101</v>
      </c>
      <c r="H119">
        <v>4.5166776855139998</v>
      </c>
      <c r="J119" s="43">
        <f t="shared" si="12"/>
        <v>-1.8474111129762605E-13</v>
      </c>
      <c r="K119" s="43">
        <f t="shared" si="13"/>
        <v>-2.2737367544323206E-13</v>
      </c>
      <c r="L119" s="43">
        <f t="shared" si="14"/>
        <v>2.7977620220553945E-13</v>
      </c>
      <c r="N119" t="s">
        <v>314</v>
      </c>
      <c r="O119">
        <v>99.490559798780666</v>
      </c>
      <c r="P119">
        <v>99.540329963762545</v>
      </c>
      <c r="Q119">
        <v>3.97</v>
      </c>
      <c r="S119" t="s">
        <v>314</v>
      </c>
      <c r="T119">
        <v>99.490559798781007</v>
      </c>
      <c r="U119">
        <v>99.540329963763</v>
      </c>
      <c r="V119">
        <v>3.97</v>
      </c>
      <c r="X119">
        <f t="shared" si="15"/>
        <v>-3.4106051316484809E-13</v>
      </c>
      <c r="Y119">
        <f t="shared" si="16"/>
        <v>-4.5474735088646412E-13</v>
      </c>
      <c r="Z119">
        <f t="shared" si="17"/>
        <v>0</v>
      </c>
      <c r="AC119" t="s">
        <v>78</v>
      </c>
      <c r="AD119" s="43">
        <v>100.10185043050754</v>
      </c>
      <c r="AE119" s="43">
        <v>100.15192639370439</v>
      </c>
      <c r="AF119" s="43">
        <v>4.5555788733054285</v>
      </c>
      <c r="AH119" t="s">
        <v>78</v>
      </c>
      <c r="AI119" s="43">
        <v>100.101850430507</v>
      </c>
      <c r="AJ119" s="43">
        <v>100.151926393704</v>
      </c>
      <c r="AK119" s="43">
        <v>4.5555788733050004</v>
      </c>
      <c r="AM119" s="43">
        <f t="shared" si="18"/>
        <v>5.4001247917767614E-13</v>
      </c>
      <c r="AN119" s="43">
        <f t="shared" si="19"/>
        <v>3.836930773104541E-13</v>
      </c>
      <c r="AO119" s="43">
        <f t="shared" si="20"/>
        <v>4.2810199829546036E-13</v>
      </c>
    </row>
    <row r="120" spans="1:41" x14ac:dyDescent="0.35">
      <c r="A120" t="s">
        <v>314</v>
      </c>
      <c r="B120">
        <v>99.485377811021792</v>
      </c>
      <c r="C120">
        <v>99.53514538371364</v>
      </c>
      <c r="D120">
        <v>3.97</v>
      </c>
      <c r="F120">
        <v>99.485377811022005</v>
      </c>
      <c r="G120">
        <v>99.535145383713996</v>
      </c>
      <c r="H120">
        <v>3.97</v>
      </c>
      <c r="J120" s="43">
        <f t="shared" si="12"/>
        <v>-2.1316282072803006E-13</v>
      </c>
      <c r="K120" s="43">
        <f t="shared" si="13"/>
        <v>-3.5527136788005009E-13</v>
      </c>
      <c r="L120" s="43">
        <f t="shared" si="14"/>
        <v>0</v>
      </c>
      <c r="N120" t="s">
        <v>78</v>
      </c>
      <c r="O120">
        <v>100.32935037142053</v>
      </c>
      <c r="P120">
        <v>100.37954014149128</v>
      </c>
      <c r="Q120">
        <v>4.5452489556824718</v>
      </c>
      <c r="S120" t="s">
        <v>78</v>
      </c>
      <c r="T120">
        <v>100.329350371421</v>
      </c>
      <c r="U120">
        <v>100.379540141492</v>
      </c>
      <c r="V120">
        <v>4.5452489556820002</v>
      </c>
      <c r="X120">
        <f t="shared" si="15"/>
        <v>-4.6895820560166612E-13</v>
      </c>
      <c r="Y120">
        <f t="shared" si="16"/>
        <v>-7.2475359047530219E-13</v>
      </c>
      <c r="Z120">
        <f t="shared" si="17"/>
        <v>4.716227408607665E-13</v>
      </c>
      <c r="AC120" t="s">
        <v>340</v>
      </c>
      <c r="AD120" s="43">
        <v>99.306687668821638</v>
      </c>
      <c r="AE120" s="43">
        <v>99.356365851747512</v>
      </c>
      <c r="AF120" s="43">
        <v>4.08</v>
      </c>
      <c r="AH120" t="s">
        <v>340</v>
      </c>
      <c r="AI120" s="43">
        <v>99.306687668821993</v>
      </c>
      <c r="AJ120" s="43">
        <v>99.356365851747995</v>
      </c>
      <c r="AK120" s="43">
        <v>4.08</v>
      </c>
      <c r="AM120" s="43">
        <f t="shared" si="18"/>
        <v>-3.5527136788005009E-13</v>
      </c>
      <c r="AN120" s="43">
        <f t="shared" si="19"/>
        <v>-4.8316906031686813E-13</v>
      </c>
      <c r="AO120" s="43">
        <f t="shared" si="20"/>
        <v>0</v>
      </c>
    </row>
    <row r="121" spans="1:41" x14ac:dyDescent="0.35">
      <c r="A121" t="s">
        <v>78</v>
      </c>
      <c r="B121">
        <v>100.56408652612711</v>
      </c>
      <c r="C121">
        <v>100.61439372298859</v>
      </c>
      <c r="D121">
        <v>4.5346394597988322</v>
      </c>
      <c r="F121">
        <v>100.564086526127</v>
      </c>
      <c r="G121">
        <v>100.614393722988</v>
      </c>
      <c r="H121">
        <v>4.5346394597990001</v>
      </c>
      <c r="J121" s="43">
        <f t="shared" si="12"/>
        <v>1.1368683772161603E-13</v>
      </c>
      <c r="K121" s="43">
        <f t="shared" si="13"/>
        <v>5.9685589803848416E-13</v>
      </c>
      <c r="L121" s="43">
        <f t="shared" si="14"/>
        <v>-1.6786572132332367E-13</v>
      </c>
      <c r="N121" t="s">
        <v>340</v>
      </c>
      <c r="O121">
        <v>99.95</v>
      </c>
      <c r="P121">
        <v>100</v>
      </c>
      <c r="Q121">
        <v>3.97</v>
      </c>
      <c r="S121" t="s">
        <v>340</v>
      </c>
      <c r="T121">
        <v>99.95</v>
      </c>
      <c r="U121">
        <v>100</v>
      </c>
      <c r="V121">
        <v>3.97</v>
      </c>
      <c r="X121">
        <f t="shared" si="15"/>
        <v>0</v>
      </c>
      <c r="Y121">
        <f t="shared" si="16"/>
        <v>0</v>
      </c>
      <c r="Z121">
        <f t="shared" si="17"/>
        <v>0</v>
      </c>
      <c r="AC121" t="s">
        <v>183</v>
      </c>
      <c r="AD121" s="43">
        <v>102.70839193610293</v>
      </c>
      <c r="AE121" s="43">
        <v>102.75977182201393</v>
      </c>
      <c r="AF121" s="43">
        <v>4.08</v>
      </c>
      <c r="AH121" t="s">
        <v>183</v>
      </c>
      <c r="AI121" s="43">
        <v>102.708391936103</v>
      </c>
      <c r="AJ121" s="43">
        <v>102.759771822014</v>
      </c>
      <c r="AK121" s="43">
        <v>4.08</v>
      </c>
      <c r="AM121" s="43">
        <f t="shared" si="18"/>
        <v>0</v>
      </c>
      <c r="AN121" s="43">
        <f t="shared" si="19"/>
        <v>0</v>
      </c>
      <c r="AO121" s="43">
        <f t="shared" si="20"/>
        <v>0</v>
      </c>
    </row>
    <row r="122" spans="1:41" x14ac:dyDescent="0.35">
      <c r="A122" t="s">
        <v>340</v>
      </c>
      <c r="B122">
        <v>99.95</v>
      </c>
      <c r="C122">
        <v>100</v>
      </c>
      <c r="D122">
        <v>3.97</v>
      </c>
      <c r="F122">
        <v>99.95</v>
      </c>
      <c r="G122">
        <v>100</v>
      </c>
      <c r="H122">
        <v>3.97</v>
      </c>
      <c r="J122" s="43">
        <f t="shared" si="12"/>
        <v>0</v>
      </c>
      <c r="K122" s="43">
        <f t="shared" si="13"/>
        <v>0</v>
      </c>
      <c r="L122" s="43">
        <f t="shared" si="14"/>
        <v>0</v>
      </c>
      <c r="N122" t="s">
        <v>183</v>
      </c>
      <c r="O122">
        <v>103.4028850302099</v>
      </c>
      <c r="P122">
        <v>103.45461233637809</v>
      </c>
      <c r="Q122">
        <v>3.97</v>
      </c>
      <c r="S122" t="s">
        <v>183</v>
      </c>
      <c r="T122">
        <v>103.40288503021</v>
      </c>
      <c r="U122">
        <v>103.45461233637801</v>
      </c>
      <c r="V122">
        <v>3.97</v>
      </c>
      <c r="X122">
        <f t="shared" si="15"/>
        <v>0</v>
      </c>
      <c r="Y122">
        <f t="shared" si="16"/>
        <v>0</v>
      </c>
      <c r="Z122">
        <f t="shared" si="17"/>
        <v>0</v>
      </c>
      <c r="AC122" t="s">
        <v>139</v>
      </c>
      <c r="AD122" s="43">
        <v>100.79333005715941</v>
      </c>
      <c r="AE122" s="43">
        <v>100.84375193312597</v>
      </c>
      <c r="AF122" s="43">
        <v>4.2919119102888734</v>
      </c>
      <c r="AH122" t="s">
        <v>139</v>
      </c>
      <c r="AI122" s="43">
        <v>100.793330057159</v>
      </c>
      <c r="AJ122" s="43">
        <v>100.843751933126</v>
      </c>
      <c r="AK122" s="43">
        <v>4.2919119102890004</v>
      </c>
      <c r="AM122" s="43">
        <f t="shared" si="18"/>
        <v>4.1211478674085811E-13</v>
      </c>
      <c r="AN122" s="43">
        <f t="shared" si="19"/>
        <v>0</v>
      </c>
      <c r="AO122" s="43">
        <f t="shared" si="20"/>
        <v>-1.2700951401711791E-13</v>
      </c>
    </row>
    <row r="123" spans="1:41" x14ac:dyDescent="0.35">
      <c r="A123" t="s">
        <v>183</v>
      </c>
      <c r="B123">
        <v>103.44004798100013</v>
      </c>
      <c r="C123">
        <v>103.4917938779391</v>
      </c>
      <c r="D123">
        <v>3.97</v>
      </c>
      <c r="F123">
        <v>103.44004798100001</v>
      </c>
      <c r="G123">
        <v>103.491793877939</v>
      </c>
      <c r="H123">
        <v>3.97</v>
      </c>
      <c r="J123" s="43">
        <f t="shared" si="12"/>
        <v>1.2789769243681803E-13</v>
      </c>
      <c r="K123" s="43">
        <f t="shared" si="13"/>
        <v>0</v>
      </c>
      <c r="L123" s="43">
        <f t="shared" si="14"/>
        <v>0</v>
      </c>
      <c r="N123" t="s">
        <v>139</v>
      </c>
      <c r="O123">
        <v>100.99824665429168</v>
      </c>
      <c r="P123">
        <v>101.04877103981158</v>
      </c>
      <c r="Q123">
        <v>4.2832039969044144</v>
      </c>
      <c r="S123" t="s">
        <v>139</v>
      </c>
      <c r="T123">
        <v>100.998246654292</v>
      </c>
      <c r="U123">
        <v>101.048771039812</v>
      </c>
      <c r="V123">
        <v>4.2832039969039997</v>
      </c>
      <c r="X123">
        <f t="shared" si="15"/>
        <v>-3.2684965844964609E-13</v>
      </c>
      <c r="Y123">
        <f t="shared" si="16"/>
        <v>-4.1211478674085811E-13</v>
      </c>
      <c r="Z123">
        <f t="shared" si="17"/>
        <v>4.1477932199995848E-13</v>
      </c>
      <c r="AC123" t="s">
        <v>81</v>
      </c>
      <c r="AD123" s="43">
        <v>101.14038573090536</v>
      </c>
      <c r="AE123" s="43">
        <v>101.19098122151611</v>
      </c>
      <c r="AF123" s="43">
        <v>4.5088010264593432</v>
      </c>
      <c r="AH123" t="s">
        <v>81</v>
      </c>
      <c r="AI123" s="43">
        <v>101.140385730905</v>
      </c>
      <c r="AJ123" s="43">
        <v>101.190981221516</v>
      </c>
      <c r="AK123" s="43">
        <v>4.5088010264590004</v>
      </c>
      <c r="AM123" s="43">
        <f t="shared" si="18"/>
        <v>3.694822225952521E-13</v>
      </c>
      <c r="AN123" s="43">
        <f t="shared" si="19"/>
        <v>1.1368683772161603E-13</v>
      </c>
      <c r="AO123" s="43">
        <f t="shared" si="20"/>
        <v>3.4283687000424834E-13</v>
      </c>
    </row>
    <row r="124" spans="1:41" x14ac:dyDescent="0.35">
      <c r="A124" t="s">
        <v>139</v>
      </c>
      <c r="B124">
        <v>99.95</v>
      </c>
      <c r="C124">
        <v>100</v>
      </c>
      <c r="D124">
        <v>4.328125</v>
      </c>
      <c r="F124">
        <v>99.95</v>
      </c>
      <c r="G124">
        <v>100</v>
      </c>
      <c r="H124">
        <v>4.328125</v>
      </c>
      <c r="J124" s="43">
        <f t="shared" si="12"/>
        <v>0</v>
      </c>
      <c r="K124" s="43">
        <f t="shared" si="13"/>
        <v>0</v>
      </c>
      <c r="L124" s="43">
        <f t="shared" si="14"/>
        <v>0</v>
      </c>
      <c r="N124" t="s">
        <v>81</v>
      </c>
      <c r="O124">
        <v>100.00194619018701</v>
      </c>
      <c r="P124">
        <v>100.05197217627514</v>
      </c>
      <c r="Q124">
        <v>4.5601300011974022</v>
      </c>
      <c r="S124" t="s">
        <v>81</v>
      </c>
      <c r="T124">
        <v>100.00194619018799</v>
      </c>
      <c r="U124">
        <v>100.051972176276</v>
      </c>
      <c r="V124">
        <v>4.5601300011969998</v>
      </c>
      <c r="X124">
        <f t="shared" si="15"/>
        <v>-9.8054897534893826E-13</v>
      </c>
      <c r="Y124">
        <f t="shared" si="16"/>
        <v>-8.5265128291212022E-13</v>
      </c>
      <c r="Z124">
        <f t="shared" si="17"/>
        <v>4.0234482412415673E-13</v>
      </c>
      <c r="AC124" t="s">
        <v>365</v>
      </c>
      <c r="AD124" s="43">
        <v>99.95</v>
      </c>
      <c r="AE124" s="43">
        <v>100</v>
      </c>
      <c r="AF124" s="43">
        <v>4.08</v>
      </c>
      <c r="AM124" s="43"/>
      <c r="AN124" s="43"/>
      <c r="AO124" s="43"/>
    </row>
    <row r="125" spans="1:41" x14ac:dyDescent="0.35">
      <c r="A125" t="s">
        <v>81</v>
      </c>
      <c r="B125">
        <v>100.23177444389158</v>
      </c>
      <c r="C125">
        <v>100.28191540159237</v>
      </c>
      <c r="D125">
        <v>4.5496737689231974</v>
      </c>
      <c r="F125">
        <v>100.231774443891</v>
      </c>
      <c r="G125">
        <v>100.281915401592</v>
      </c>
      <c r="H125">
        <v>4.5496737689230002</v>
      </c>
      <c r="J125" s="43">
        <f t="shared" si="12"/>
        <v>5.8264504332328215E-13</v>
      </c>
      <c r="K125" s="43">
        <f t="shared" si="13"/>
        <v>3.694822225952521E-13</v>
      </c>
      <c r="L125" s="43">
        <f t="shared" si="14"/>
        <v>1.971756091734278E-13</v>
      </c>
      <c r="N125" t="s">
        <v>143</v>
      </c>
      <c r="O125">
        <v>100.33907692289937</v>
      </c>
      <c r="P125">
        <v>100.3892715586787</v>
      </c>
      <c r="Q125">
        <v>4.3113421711304687</v>
      </c>
      <c r="S125" t="s">
        <v>143</v>
      </c>
      <c r="T125">
        <v>100.339076922899</v>
      </c>
      <c r="U125">
        <v>100.389271558678</v>
      </c>
      <c r="V125">
        <v>4.3113421711299997</v>
      </c>
      <c r="X125">
        <f t="shared" si="15"/>
        <v>3.694822225952521E-13</v>
      </c>
      <c r="Y125">
        <f t="shared" si="16"/>
        <v>6.9633188104489818E-13</v>
      </c>
      <c r="Z125">
        <f t="shared" si="17"/>
        <v>4.6895820560166612E-13</v>
      </c>
      <c r="AC125" t="s">
        <v>143</v>
      </c>
      <c r="AD125" s="43">
        <v>100.13077413859003</v>
      </c>
      <c r="AE125" s="43">
        <v>100.18086457087546</v>
      </c>
      <c r="AF125" s="43">
        <v>4.3203110878904019</v>
      </c>
      <c r="AH125" t="s">
        <v>143</v>
      </c>
      <c r="AI125" s="43">
        <v>100.13077413859099</v>
      </c>
      <c r="AJ125" s="43">
        <v>100.180864570876</v>
      </c>
      <c r="AK125" s="43">
        <v>4.3203110878900004</v>
      </c>
      <c r="AM125" s="43">
        <f>AD125-AI125</f>
        <v>-9.6633812063373625E-13</v>
      </c>
      <c r="AN125" s="43">
        <f>AE125-AJ125</f>
        <v>-5.4001247917767614E-13</v>
      </c>
      <c r="AO125" s="43">
        <f>AF125-AK125</f>
        <v>4.0145664570445661E-13</v>
      </c>
    </row>
    <row r="126" spans="1:41" x14ac:dyDescent="0.35">
      <c r="A126" t="s">
        <v>143</v>
      </c>
      <c r="B126">
        <v>100.55400530664841</v>
      </c>
      <c r="C126">
        <v>100.60430746037859</v>
      </c>
      <c r="D126">
        <v>4.302126926031038</v>
      </c>
      <c r="F126">
        <v>100.55400530664799</v>
      </c>
      <c r="G126">
        <v>100.604307460378</v>
      </c>
      <c r="H126">
        <v>4.3021269260309998</v>
      </c>
      <c r="J126" s="43">
        <f t="shared" si="12"/>
        <v>4.1211478674085811E-13</v>
      </c>
      <c r="K126" s="43">
        <f t="shared" si="13"/>
        <v>5.9685589803848416E-13</v>
      </c>
      <c r="L126" s="43">
        <f t="shared" si="14"/>
        <v>3.8191672047105385E-14</v>
      </c>
      <c r="N126" t="s">
        <v>136</v>
      </c>
      <c r="O126">
        <v>100.5556072953873</v>
      </c>
      <c r="P126">
        <v>100.60591025051255</v>
      </c>
      <c r="Q126">
        <v>4.3382968149008558</v>
      </c>
      <c r="S126" t="s">
        <v>136</v>
      </c>
      <c r="T126">
        <v>100.55560729538701</v>
      </c>
      <c r="U126">
        <v>100.605910250512</v>
      </c>
      <c r="V126">
        <v>4.3382968149009997</v>
      </c>
      <c r="X126">
        <f t="shared" si="15"/>
        <v>2.9842794901924208E-13</v>
      </c>
      <c r="Y126">
        <f t="shared" si="16"/>
        <v>5.5422333389287814E-13</v>
      </c>
      <c r="Z126">
        <f t="shared" si="17"/>
        <v>-1.4388490399142029E-13</v>
      </c>
      <c r="AC126" t="s">
        <v>136</v>
      </c>
      <c r="AD126" s="43">
        <v>100.34463545869295</v>
      </c>
      <c r="AE126" s="43">
        <v>100.3948328751305</v>
      </c>
      <c r="AF126" s="43">
        <v>4.3474179646562074</v>
      </c>
      <c r="AH126" t="s">
        <v>136</v>
      </c>
      <c r="AI126" s="43">
        <v>100.344635458692</v>
      </c>
      <c r="AJ126" s="43">
        <v>100.39483287513001</v>
      </c>
      <c r="AK126" s="43">
        <v>4.3474179646559996</v>
      </c>
      <c r="AM126" s="43">
        <f t="shared" ref="AM126:AM166" si="21">AD126-AI126</f>
        <v>9.5212726591853425E-13</v>
      </c>
      <c r="AN126" s="43">
        <f t="shared" ref="AN126:AN166" si="22">AE126-AJ126</f>
        <v>4.9737991503207013E-13</v>
      </c>
      <c r="AO126" s="43">
        <f t="shared" ref="AO126:AO166" si="23">AF126-AK126</f>
        <v>2.078337502098293E-13</v>
      </c>
    </row>
    <row r="127" spans="1:41" x14ac:dyDescent="0.35">
      <c r="A127" t="s">
        <v>136</v>
      </c>
      <c r="B127">
        <v>100.77328962751567</v>
      </c>
      <c r="C127">
        <v>100.82370147825479</v>
      </c>
      <c r="D127">
        <v>4.3289255760376282</v>
      </c>
      <c r="F127">
        <v>100.77328962751599</v>
      </c>
      <c r="G127">
        <v>100.823701478255</v>
      </c>
      <c r="H127">
        <v>4.3289255760380003</v>
      </c>
      <c r="J127" s="43">
        <f t="shared" si="12"/>
        <v>-3.2684965844964609E-13</v>
      </c>
      <c r="K127" s="43">
        <f t="shared" si="13"/>
        <v>-2.1316282072803006E-13</v>
      </c>
      <c r="L127" s="43">
        <f t="shared" si="14"/>
        <v>-3.7214675785435247E-13</v>
      </c>
      <c r="N127" t="s">
        <v>87</v>
      </c>
      <c r="O127">
        <v>100.0464569785526</v>
      </c>
      <c r="P127">
        <v>100.09650523116818</v>
      </c>
      <c r="Q127">
        <v>4.5581011939059408</v>
      </c>
      <c r="S127" t="s">
        <v>87</v>
      </c>
      <c r="T127">
        <v>100.046456978552</v>
      </c>
      <c r="U127">
        <v>100.096505231168</v>
      </c>
      <c r="V127">
        <v>4.5581011939060003</v>
      </c>
      <c r="X127">
        <f t="shared" si="15"/>
        <v>5.9685589803848416E-13</v>
      </c>
      <c r="Y127">
        <f t="shared" si="16"/>
        <v>1.8474111129762605E-13</v>
      </c>
      <c r="Z127">
        <f t="shared" si="17"/>
        <v>-5.9507954119908391E-14</v>
      </c>
      <c r="AC127" t="s">
        <v>87</v>
      </c>
      <c r="AD127" s="43">
        <v>101.18512371976178</v>
      </c>
      <c r="AE127" s="43">
        <v>101.23574159055705</v>
      </c>
      <c r="AF127" s="43">
        <v>4.5068075052512633</v>
      </c>
      <c r="AH127" t="s">
        <v>87</v>
      </c>
      <c r="AI127" s="43">
        <v>101.185123719762</v>
      </c>
      <c r="AJ127" s="43">
        <v>101.235741590557</v>
      </c>
      <c r="AK127" s="43">
        <v>4.5068075052510004</v>
      </c>
      <c r="AM127" s="43">
        <f t="shared" si="21"/>
        <v>-2.2737367544323206E-13</v>
      </c>
      <c r="AN127" s="43">
        <f t="shared" si="22"/>
        <v>0</v>
      </c>
      <c r="AO127" s="43">
        <f t="shared" si="23"/>
        <v>2.6290081223123707E-13</v>
      </c>
    </row>
    <row r="128" spans="1:41" x14ac:dyDescent="0.35">
      <c r="A128" t="s">
        <v>87</v>
      </c>
      <c r="B128">
        <v>100.27621606028904</v>
      </c>
      <c r="C128">
        <v>100.326379249914</v>
      </c>
      <c r="D128">
        <v>4.5476573899221133</v>
      </c>
      <c r="F128">
        <v>100.276216060289</v>
      </c>
      <c r="G128">
        <v>100.326379249914</v>
      </c>
      <c r="H128">
        <v>4.5476573899219996</v>
      </c>
      <c r="J128" s="43">
        <f t="shared" si="12"/>
        <v>0</v>
      </c>
      <c r="K128" s="43">
        <f t="shared" si="13"/>
        <v>0</v>
      </c>
      <c r="L128" s="43">
        <f t="shared" si="14"/>
        <v>1.1368683772161603E-13</v>
      </c>
      <c r="N128" t="s">
        <v>89</v>
      </c>
      <c r="O128">
        <v>100.3672348912328</v>
      </c>
      <c r="P128">
        <v>100.41744361303931</v>
      </c>
      <c r="Q128">
        <v>4.5435333103894653</v>
      </c>
      <c r="S128" t="s">
        <v>89</v>
      </c>
      <c r="T128">
        <v>100.367234891233</v>
      </c>
      <c r="U128">
        <v>100.41744361304001</v>
      </c>
      <c r="V128">
        <v>4.5435333103889999</v>
      </c>
      <c r="X128">
        <f t="shared" si="15"/>
        <v>-1.9895196601282805E-13</v>
      </c>
      <c r="Y128">
        <f t="shared" si="16"/>
        <v>-6.9633188104489818E-13</v>
      </c>
      <c r="Z128">
        <f t="shared" si="17"/>
        <v>4.6540549192286562E-13</v>
      </c>
      <c r="AC128" t="s">
        <v>89</v>
      </c>
      <c r="AD128" s="43">
        <v>100.1397900534546</v>
      </c>
      <c r="AE128" s="43">
        <v>100.18988499595257</v>
      </c>
      <c r="AF128" s="43">
        <v>4.5538529165736783</v>
      </c>
      <c r="AH128" t="s">
        <v>89</v>
      </c>
      <c r="AI128" s="43">
        <v>100.139790053455</v>
      </c>
      <c r="AJ128" s="43">
        <v>100.18988499595299</v>
      </c>
      <c r="AK128" s="43">
        <v>4.5538529165739998</v>
      </c>
      <c r="AM128" s="43">
        <f t="shared" si="21"/>
        <v>-3.979039320256561E-13</v>
      </c>
      <c r="AN128" s="43">
        <f t="shared" si="22"/>
        <v>-4.2632564145606011E-13</v>
      </c>
      <c r="AO128" s="43">
        <f t="shared" si="23"/>
        <v>-3.2152058793144533E-13</v>
      </c>
    </row>
    <row r="129" spans="1:41" x14ac:dyDescent="0.35">
      <c r="A129" t="s">
        <v>89</v>
      </c>
      <c r="B129">
        <v>100.60191419010928</v>
      </c>
      <c r="C129">
        <v>100.6522403102644</v>
      </c>
      <c r="D129">
        <v>4.5329343747699191</v>
      </c>
      <c r="F129">
        <v>100.601914190109</v>
      </c>
      <c r="G129">
        <v>100.65224031026401</v>
      </c>
      <c r="H129">
        <v>4.5329343747699999</v>
      </c>
      <c r="J129" s="43">
        <f t="shared" si="12"/>
        <v>2.8421709430404007E-13</v>
      </c>
      <c r="K129" s="43">
        <f t="shared" si="13"/>
        <v>3.979039320256561E-13</v>
      </c>
      <c r="L129" s="43">
        <f t="shared" si="14"/>
        <v>-8.0824236192711396E-14</v>
      </c>
      <c r="N129" t="s">
        <v>239</v>
      </c>
      <c r="O129">
        <v>103.87273426459903</v>
      </c>
      <c r="P129">
        <v>103.92469661290548</v>
      </c>
      <c r="Q129">
        <v>4.206666666666667</v>
      </c>
      <c r="S129" t="s">
        <v>239</v>
      </c>
      <c r="T129">
        <v>103.87273426505</v>
      </c>
      <c r="U129">
        <v>103.924696613357</v>
      </c>
      <c r="V129">
        <v>4.2066666666670001</v>
      </c>
      <c r="X129">
        <f t="shared" si="15"/>
        <v>-4.5096726353222039E-10</v>
      </c>
      <c r="Y129">
        <f t="shared" si="16"/>
        <v>-4.5152148686611326E-10</v>
      </c>
      <c r="Z129">
        <f t="shared" si="17"/>
        <v>-3.3306690738754696E-13</v>
      </c>
      <c r="AC129" t="s">
        <v>239</v>
      </c>
      <c r="AD129" s="43">
        <v>103.05945472449241</v>
      </c>
      <c r="AE129" s="43">
        <v>103.1110102296072</v>
      </c>
      <c r="AF129" s="43">
        <v>4.3233333333333333</v>
      </c>
      <c r="AH129" t="s">
        <v>239</v>
      </c>
      <c r="AI129" s="43">
        <v>103.059454724049</v>
      </c>
      <c r="AJ129" s="43">
        <v>103.11101022916399</v>
      </c>
      <c r="AK129" s="43">
        <v>4.3233333333330002</v>
      </c>
      <c r="AM129" s="43">
        <f t="shared" si="21"/>
        <v>4.4340708882373292E-10</v>
      </c>
      <c r="AN129" s="43">
        <f t="shared" si="22"/>
        <v>4.4320813685772009E-10</v>
      </c>
      <c r="AO129" s="43">
        <f t="shared" si="23"/>
        <v>3.3306690738754696E-13</v>
      </c>
    </row>
    <row r="130" spans="1:41" x14ac:dyDescent="0.35">
      <c r="A130" t="s">
        <v>239</v>
      </c>
      <c r="B130">
        <v>103.90864612135692</v>
      </c>
      <c r="C130">
        <v>103.96062643457421</v>
      </c>
      <c r="D130">
        <v>4.206666666666667</v>
      </c>
      <c r="F130">
        <v>103.908646121812</v>
      </c>
      <c r="G130">
        <v>103.96062643502999</v>
      </c>
      <c r="H130">
        <v>4.2066666666670001</v>
      </c>
      <c r="J130" s="43">
        <f t="shared" si="12"/>
        <v>-4.5507420054491377E-10</v>
      </c>
      <c r="K130" s="43">
        <f t="shared" si="13"/>
        <v>-4.5578474328067387E-10</v>
      </c>
      <c r="L130" s="43">
        <f t="shared" si="14"/>
        <v>-3.3306690738754696E-13</v>
      </c>
      <c r="N130" t="s">
        <v>153</v>
      </c>
      <c r="O130">
        <v>100.23666131965877</v>
      </c>
      <c r="P130">
        <v>100.28680472201977</v>
      </c>
      <c r="Q130">
        <v>4.206666666666667</v>
      </c>
      <c r="S130" t="s">
        <v>153</v>
      </c>
      <c r="T130">
        <v>100.23666132010101</v>
      </c>
      <c r="U130">
        <v>100.28680472246199</v>
      </c>
      <c r="V130">
        <v>4.2066666666670001</v>
      </c>
      <c r="X130">
        <f t="shared" si="15"/>
        <v>-4.4224179873708636E-10</v>
      </c>
      <c r="Y130">
        <f t="shared" si="16"/>
        <v>-4.4222758788237115E-10</v>
      </c>
      <c r="Z130">
        <f t="shared" si="17"/>
        <v>-3.3306690738754696E-13</v>
      </c>
      <c r="AC130" t="s">
        <v>153</v>
      </c>
      <c r="AD130" s="43">
        <v>99.471337155047593</v>
      </c>
      <c r="AE130" s="43">
        <v>99.521097703899542</v>
      </c>
      <c r="AF130" s="43">
        <v>4.3233333333333333</v>
      </c>
      <c r="AH130" t="s">
        <v>153</v>
      </c>
      <c r="AI130" s="43">
        <v>99.471337154612996</v>
      </c>
      <c r="AJ130" s="43">
        <v>99.521097703465003</v>
      </c>
      <c r="AK130" s="43">
        <v>4.3233333333330002</v>
      </c>
      <c r="AM130" s="43">
        <f t="shared" si="21"/>
        <v>4.3459635890030768E-10</v>
      </c>
      <c r="AN130" s="43">
        <f t="shared" si="22"/>
        <v>4.3453951548144687E-10</v>
      </c>
      <c r="AO130" s="43">
        <f t="shared" si="23"/>
        <v>3.3306690738754696E-13</v>
      </c>
    </row>
    <row r="131" spans="1:41" x14ac:dyDescent="0.35">
      <c r="A131" t="s">
        <v>153</v>
      </c>
      <c r="B131">
        <v>100.23928349749663</v>
      </c>
      <c r="C131">
        <v>100.28942821160243</v>
      </c>
      <c r="D131">
        <v>4.206666666666667</v>
      </c>
      <c r="F131">
        <v>100.23928349794301</v>
      </c>
      <c r="G131">
        <v>100.289428212049</v>
      </c>
      <c r="H131">
        <v>4.2066666666670001</v>
      </c>
      <c r="J131" s="43">
        <f t="shared" si="12"/>
        <v>-4.4637715745921014E-10</v>
      </c>
      <c r="K131" s="43">
        <f t="shared" si="13"/>
        <v>-4.4657610942522297E-10</v>
      </c>
      <c r="L131" s="43">
        <f t="shared" si="14"/>
        <v>-3.3306690738754696E-13</v>
      </c>
      <c r="N131" t="s">
        <v>93</v>
      </c>
      <c r="O131">
        <v>100.94636830209585</v>
      </c>
      <c r="P131">
        <v>100.99686673546357</v>
      </c>
      <c r="Q131">
        <v>4.5174668754332208</v>
      </c>
      <c r="S131" t="s">
        <v>93</v>
      </c>
      <c r="T131">
        <v>100.946368302096</v>
      </c>
      <c r="U131">
        <v>100.996866735464</v>
      </c>
      <c r="V131">
        <v>4.5174668754329996</v>
      </c>
      <c r="X131">
        <f t="shared" si="15"/>
        <v>-1.5631940186722204E-13</v>
      </c>
      <c r="Y131">
        <f t="shared" si="16"/>
        <v>-4.2632564145606011E-13</v>
      </c>
      <c r="Z131">
        <f t="shared" si="17"/>
        <v>2.2115642650533118E-13</v>
      </c>
      <c r="AC131" t="s">
        <v>93</v>
      </c>
      <c r="AD131" s="43">
        <v>100.72219316436315</v>
      </c>
      <c r="AE131" s="43">
        <v>100.77257945409019</v>
      </c>
      <c r="AF131" s="43">
        <v>4.5275213006516086</v>
      </c>
      <c r="AH131" t="s">
        <v>93</v>
      </c>
      <c r="AI131" s="43">
        <v>100.72219316436301</v>
      </c>
      <c r="AJ131" s="43">
        <v>100.77257945409001</v>
      </c>
      <c r="AK131" s="43">
        <v>4.5275213006520003</v>
      </c>
      <c r="AM131" s="43">
        <f t="shared" si="21"/>
        <v>1.4210854715202004E-13</v>
      </c>
      <c r="AN131" s="43">
        <f t="shared" si="22"/>
        <v>1.8474111129762605E-13</v>
      </c>
      <c r="AO131" s="43">
        <f t="shared" si="23"/>
        <v>-3.9168668308775523E-13</v>
      </c>
    </row>
    <row r="132" spans="1:41" x14ac:dyDescent="0.35">
      <c r="A132" t="s">
        <v>93</v>
      </c>
      <c r="B132">
        <v>101.17766830615041</v>
      </c>
      <c r="C132">
        <v>101.22828244737408</v>
      </c>
      <c r="D132">
        <v>4.5071395954701918</v>
      </c>
      <c r="F132">
        <v>101.17766830615</v>
      </c>
      <c r="G132">
        <v>101.228282447374</v>
      </c>
      <c r="H132">
        <v>4.50713959547</v>
      </c>
      <c r="J132" s="43">
        <f t="shared" si="12"/>
        <v>4.1211478674085811E-13</v>
      </c>
      <c r="K132" s="43">
        <f t="shared" si="13"/>
        <v>0</v>
      </c>
      <c r="L132" s="43">
        <f t="shared" si="14"/>
        <v>1.9184653865522705E-13</v>
      </c>
      <c r="N132" t="s">
        <v>173</v>
      </c>
      <c r="O132">
        <v>100.84755289481276</v>
      </c>
      <c r="P132">
        <v>100.89800189576064</v>
      </c>
      <c r="Q132">
        <v>4.2508899278611088</v>
      </c>
      <c r="S132" t="s">
        <v>173</v>
      </c>
      <c r="T132">
        <v>100.84755289481301</v>
      </c>
      <c r="U132">
        <v>100.898001895761</v>
      </c>
      <c r="V132">
        <v>4.2508899278610004</v>
      </c>
      <c r="X132">
        <f t="shared" si="15"/>
        <v>-2.4158453015843406E-13</v>
      </c>
      <c r="Y132">
        <f t="shared" si="16"/>
        <v>-3.5527136788005009E-13</v>
      </c>
      <c r="Z132">
        <f t="shared" si="17"/>
        <v>1.0835776720341528E-13</v>
      </c>
      <c r="AC132" t="s">
        <v>173</v>
      </c>
      <c r="AD132" s="43">
        <v>100.64561045706783</v>
      </c>
      <c r="AE132" s="43">
        <v>100.69595843628596</v>
      </c>
      <c r="AF132" s="43">
        <v>4.259419212652757</v>
      </c>
      <c r="AH132" t="s">
        <v>173</v>
      </c>
      <c r="AI132" s="43">
        <v>100.645610457068</v>
      </c>
      <c r="AJ132" s="43">
        <v>100.69595843628601</v>
      </c>
      <c r="AK132" s="43">
        <v>4.2594192126530004</v>
      </c>
      <c r="AM132" s="43">
        <f t="shared" si="21"/>
        <v>-1.7053025658242404E-13</v>
      </c>
      <c r="AN132" s="43">
        <f t="shared" si="22"/>
        <v>0</v>
      </c>
      <c r="AO132" s="43">
        <f t="shared" si="23"/>
        <v>-2.4336088699783431E-13</v>
      </c>
    </row>
    <row r="133" spans="1:41" x14ac:dyDescent="0.35">
      <c r="A133" t="s">
        <v>173</v>
      </c>
      <c r="B133">
        <v>101.05591358610803</v>
      </c>
      <c r="C133">
        <v>101.10646681951779</v>
      </c>
      <c r="D133">
        <v>4.2421252912103844</v>
      </c>
      <c r="F133">
        <v>101.05591358610801</v>
      </c>
      <c r="G133">
        <v>101.106466819518</v>
      </c>
      <c r="H133">
        <v>4.2421252912099998</v>
      </c>
      <c r="J133" s="43">
        <f t="shared" ref="J133:J196" si="24">B133-F133</f>
        <v>0</v>
      </c>
      <c r="K133" s="43">
        <f t="shared" ref="K133:K196" si="25">C133-G133</f>
        <v>-2.1316282072803006E-13</v>
      </c>
      <c r="L133" s="43">
        <f t="shared" ref="L133:L196" si="26">D133-H133</f>
        <v>3.8458125573015423E-13</v>
      </c>
      <c r="N133" t="s">
        <v>161</v>
      </c>
      <c r="O133">
        <v>100.01685812030848</v>
      </c>
      <c r="P133">
        <v>100.06689156609153</v>
      </c>
      <c r="Q133">
        <v>4.290099285401114</v>
      </c>
      <c r="S133" t="s">
        <v>161</v>
      </c>
      <c r="T133">
        <v>100.016858120309</v>
      </c>
      <c r="U133">
        <v>100.066891566092</v>
      </c>
      <c r="V133">
        <v>4.2900992854010003</v>
      </c>
      <c r="X133">
        <f t="shared" ref="X133:X196" si="27">O133-T133</f>
        <v>-5.1159076974727213E-13</v>
      </c>
      <c r="Y133">
        <f t="shared" ref="Y133:Y196" si="28">P133-U133</f>
        <v>-4.6895820560166612E-13</v>
      </c>
      <c r="Z133">
        <f t="shared" ref="Z133:Z196" si="29">Q133-V133</f>
        <v>1.1368683772161603E-13</v>
      </c>
      <c r="AC133" t="s">
        <v>161</v>
      </c>
      <c r="AD133" s="43">
        <v>101.04419867590273</v>
      </c>
      <c r="AE133" s="43">
        <v>101.09474604892719</v>
      </c>
      <c r="AF133" s="43">
        <v>4.2464808190153782</v>
      </c>
      <c r="AH133" t="s">
        <v>161</v>
      </c>
      <c r="AI133" s="43">
        <v>101.044198675904</v>
      </c>
      <c r="AJ133" s="43">
        <v>101.094746048928</v>
      </c>
      <c r="AK133" s="43">
        <v>4.2464808190149999</v>
      </c>
      <c r="AM133" s="43">
        <f t="shared" si="21"/>
        <v>-1.2647660696529783E-12</v>
      </c>
      <c r="AN133" s="43">
        <f t="shared" si="22"/>
        <v>-8.1001871876651421E-13</v>
      </c>
      <c r="AO133" s="43">
        <f t="shared" si="23"/>
        <v>3.7836400679225335E-13</v>
      </c>
    </row>
    <row r="134" spans="1:41" x14ac:dyDescent="0.35">
      <c r="A134" t="s">
        <v>161</v>
      </c>
      <c r="B134">
        <v>100.22390525916644</v>
      </c>
      <c r="C134">
        <v>100.27404228030659</v>
      </c>
      <c r="D134">
        <v>4.2812366015916776</v>
      </c>
      <c r="F134">
        <v>100.223905259167</v>
      </c>
      <c r="G134">
        <v>100.274042280307</v>
      </c>
      <c r="H134">
        <v>4.281236601592</v>
      </c>
      <c r="J134" s="43">
        <f t="shared" si="24"/>
        <v>-5.5422333389287814E-13</v>
      </c>
      <c r="K134" s="43">
        <f t="shared" si="25"/>
        <v>-4.1211478674085811E-13</v>
      </c>
      <c r="L134" s="43">
        <f t="shared" si="26"/>
        <v>-3.2240876635114546E-13</v>
      </c>
      <c r="N134" t="s">
        <v>96</v>
      </c>
      <c r="O134">
        <v>100.12061185777499</v>
      </c>
      <c r="P134">
        <v>100.17069720637818</v>
      </c>
      <c r="Q134">
        <v>4.5547252113060974</v>
      </c>
      <c r="S134" t="s">
        <v>96</v>
      </c>
      <c r="T134">
        <v>100.120611857775</v>
      </c>
      <c r="U134">
        <v>100.17069720637799</v>
      </c>
      <c r="V134">
        <v>4.5547252113059997</v>
      </c>
      <c r="X134">
        <f t="shared" si="27"/>
        <v>0</v>
      </c>
      <c r="Y134">
        <f t="shared" si="28"/>
        <v>1.8474111129762605E-13</v>
      </c>
      <c r="Z134">
        <f t="shared" si="29"/>
        <v>9.7699626167013776E-14</v>
      </c>
      <c r="AC134" t="s">
        <v>96</v>
      </c>
      <c r="AD134" s="43">
        <v>101.26710904461839</v>
      </c>
      <c r="AE134" s="43">
        <v>101.31776792858268</v>
      </c>
      <c r="AF134" s="43">
        <v>4.5031588173320545</v>
      </c>
      <c r="AH134" t="s">
        <v>96</v>
      </c>
      <c r="AI134" s="43">
        <v>101.267109044619</v>
      </c>
      <c r="AJ134" s="43">
        <v>101.317767928583</v>
      </c>
      <c r="AK134" s="43">
        <v>4.5031588173320003</v>
      </c>
      <c r="AM134" s="43">
        <f t="shared" si="21"/>
        <v>-6.1106675275368616E-13</v>
      </c>
      <c r="AN134" s="43">
        <f t="shared" si="22"/>
        <v>-3.1263880373444408E-13</v>
      </c>
      <c r="AO134" s="43">
        <f t="shared" si="23"/>
        <v>5.4178883601707639E-14</v>
      </c>
    </row>
    <row r="135" spans="1:41" x14ac:dyDescent="0.35">
      <c r="A135" t="s">
        <v>96</v>
      </c>
      <c r="B135">
        <v>100.35025569915881</v>
      </c>
      <c r="C135">
        <v>100.40045592712237</v>
      </c>
      <c r="D135">
        <v>4.5443020730023171</v>
      </c>
      <c r="F135">
        <v>100.350255699158</v>
      </c>
      <c r="G135">
        <v>100.400455927122</v>
      </c>
      <c r="H135">
        <v>4.5443020730020001</v>
      </c>
      <c r="J135" s="43">
        <f t="shared" si="24"/>
        <v>8.1001871876651421E-13</v>
      </c>
      <c r="K135" s="43">
        <f t="shared" si="25"/>
        <v>3.694822225952521E-13</v>
      </c>
      <c r="L135" s="43">
        <f t="shared" si="26"/>
        <v>3.1707969583294471E-13</v>
      </c>
      <c r="N135" t="s">
        <v>256</v>
      </c>
      <c r="O135">
        <v>104.11356157807055</v>
      </c>
      <c r="P135">
        <v>104.16564440027068</v>
      </c>
      <c r="Q135">
        <v>4.206666666666667</v>
      </c>
      <c r="S135" t="s">
        <v>256</v>
      </c>
      <c r="T135">
        <v>104.113561578535</v>
      </c>
      <c r="U135">
        <v>104.165644400735</v>
      </c>
      <c r="V135">
        <v>4.2066666666670001</v>
      </c>
      <c r="X135">
        <f t="shared" si="27"/>
        <v>-4.6445336465694709E-10</v>
      </c>
      <c r="Y135">
        <f t="shared" si="28"/>
        <v>-4.6432546696451027E-10</v>
      </c>
      <c r="Z135">
        <f t="shared" si="29"/>
        <v>-3.3306690738754696E-13</v>
      </c>
      <c r="AC135" t="s">
        <v>256</v>
      </c>
      <c r="AD135" s="43">
        <v>103.27735010384019</v>
      </c>
      <c r="AE135" s="43">
        <v>103.32901461114577</v>
      </c>
      <c r="AF135" s="43">
        <v>4.3233333333333333</v>
      </c>
      <c r="AH135" t="s">
        <v>256</v>
      </c>
      <c r="AI135" s="43">
        <v>103.277350103385</v>
      </c>
      <c r="AJ135" s="43">
        <v>103.32901461069</v>
      </c>
      <c r="AK135" s="43">
        <v>4.3233333333330002</v>
      </c>
      <c r="AM135" s="43">
        <f t="shared" si="21"/>
        <v>4.5518788738263538E-10</v>
      </c>
      <c r="AN135" s="43">
        <f t="shared" si="22"/>
        <v>4.5577053242595866E-10</v>
      </c>
      <c r="AO135" s="43">
        <f t="shared" si="23"/>
        <v>3.3306690738754696E-13</v>
      </c>
    </row>
    <row r="136" spans="1:41" x14ac:dyDescent="0.35">
      <c r="A136" t="s">
        <v>256</v>
      </c>
      <c r="B136">
        <v>104.15030064345608</v>
      </c>
      <c r="C136">
        <v>104.20240184437826</v>
      </c>
      <c r="D136">
        <v>4.206666666666667</v>
      </c>
      <c r="F136">
        <v>104.150300643924</v>
      </c>
      <c r="G136">
        <v>104.20240184484599</v>
      </c>
      <c r="H136">
        <v>4.2066666666670001</v>
      </c>
      <c r="J136" s="43">
        <f t="shared" si="24"/>
        <v>-4.6792081320745638E-10</v>
      </c>
      <c r="K136" s="43">
        <f t="shared" si="25"/>
        <v>-4.6773607209615875E-10</v>
      </c>
      <c r="L136" s="43">
        <f t="shared" si="26"/>
        <v>-3.3306690738754696E-13</v>
      </c>
      <c r="N136" t="s">
        <v>98</v>
      </c>
      <c r="O136">
        <v>100.51111239966038</v>
      </c>
      <c r="P136">
        <v>100.56139309620848</v>
      </c>
      <c r="Q136">
        <v>4.537029430006994</v>
      </c>
      <c r="S136" t="s">
        <v>98</v>
      </c>
      <c r="T136">
        <v>100.511112399661</v>
      </c>
      <c r="U136">
        <v>100.561393096209</v>
      </c>
      <c r="V136">
        <v>4.5370294300070002</v>
      </c>
      <c r="X136">
        <f t="shared" si="27"/>
        <v>-6.2527760746888816E-13</v>
      </c>
      <c r="Y136">
        <f t="shared" si="28"/>
        <v>-5.2580162446247414E-13</v>
      </c>
      <c r="Z136">
        <f t="shared" si="29"/>
        <v>0</v>
      </c>
      <c r="AC136" t="s">
        <v>98</v>
      </c>
      <c r="AD136" s="43">
        <v>100.28387683210089</v>
      </c>
      <c r="AE136" s="43">
        <v>100.3340438540279</v>
      </c>
      <c r="AF136" s="43">
        <v>4.5473099904532948</v>
      </c>
      <c r="AH136" t="s">
        <v>98</v>
      </c>
      <c r="AI136" s="43">
        <v>100.283876832101</v>
      </c>
      <c r="AJ136" s="43">
        <v>100.334043854028</v>
      </c>
      <c r="AK136" s="43">
        <v>4.5473099904529999</v>
      </c>
      <c r="AM136" s="43">
        <f t="shared" si="21"/>
        <v>-1.1368683772161603E-13</v>
      </c>
      <c r="AN136" s="43">
        <f t="shared" si="22"/>
        <v>0</v>
      </c>
      <c r="AO136" s="43">
        <f t="shared" si="23"/>
        <v>2.9487523534044158E-13</v>
      </c>
    </row>
    <row r="137" spans="1:41" x14ac:dyDescent="0.35">
      <c r="A137" t="s">
        <v>98</v>
      </c>
      <c r="B137">
        <v>100.74557577194702</v>
      </c>
      <c r="C137">
        <v>100.79597375882642</v>
      </c>
      <c r="D137">
        <v>4.5264704827562365</v>
      </c>
      <c r="F137">
        <v>100.745575771947</v>
      </c>
      <c r="G137">
        <v>100.79597375882599</v>
      </c>
      <c r="H137">
        <v>4.5264704827560003</v>
      </c>
      <c r="J137" s="43">
        <f t="shared" si="24"/>
        <v>0</v>
      </c>
      <c r="K137" s="43">
        <f t="shared" si="25"/>
        <v>4.2632564145606011E-13</v>
      </c>
      <c r="L137" s="43">
        <f t="shared" si="26"/>
        <v>2.3625545964023331E-13</v>
      </c>
      <c r="N137" t="s">
        <v>135</v>
      </c>
      <c r="O137">
        <v>100.55804457425833</v>
      </c>
      <c r="P137">
        <v>100.60834874863264</v>
      </c>
      <c r="Q137">
        <v>4.3485456767915203</v>
      </c>
      <c r="S137" t="s">
        <v>135</v>
      </c>
      <c r="T137">
        <v>100.55804457425801</v>
      </c>
      <c r="U137">
        <v>100.608348748632</v>
      </c>
      <c r="V137">
        <v>4.3485456767919999</v>
      </c>
      <c r="X137">
        <f t="shared" si="27"/>
        <v>3.2684965844964609E-13</v>
      </c>
      <c r="Y137">
        <f t="shared" si="28"/>
        <v>6.3948846218409017E-13</v>
      </c>
      <c r="Z137">
        <f t="shared" si="29"/>
        <v>-4.7961634663806763E-13</v>
      </c>
      <c r="AC137" t="s">
        <v>135</v>
      </c>
      <c r="AD137" s="43">
        <v>100.34622367711859</v>
      </c>
      <c r="AE137" s="43">
        <v>100.39642188806262</v>
      </c>
      <c r="AF137" s="43">
        <v>4.3577250241825585</v>
      </c>
      <c r="AH137" t="s">
        <v>135</v>
      </c>
      <c r="AI137" s="43">
        <v>100.346223677118</v>
      </c>
      <c r="AJ137" s="43">
        <v>100.39642188806199</v>
      </c>
      <c r="AK137" s="43">
        <v>4.3577250241829999</v>
      </c>
      <c r="AM137" s="43">
        <f t="shared" si="21"/>
        <v>5.8264504332328215E-13</v>
      </c>
      <c r="AN137" s="43">
        <f t="shared" si="22"/>
        <v>6.2527760746888816E-13</v>
      </c>
      <c r="AO137" s="43">
        <f t="shared" si="23"/>
        <v>-4.4142467459096224E-13</v>
      </c>
    </row>
    <row r="138" spans="1:41" x14ac:dyDescent="0.35">
      <c r="A138" t="s">
        <v>135</v>
      </c>
      <c r="B138">
        <v>100.77660297335738</v>
      </c>
      <c r="C138">
        <v>100.82701648159818</v>
      </c>
      <c r="D138">
        <v>4.3391148054038435</v>
      </c>
      <c r="F138">
        <v>100.776602973357</v>
      </c>
      <c r="G138">
        <v>100.82701648159799</v>
      </c>
      <c r="H138">
        <v>4.3391148054039999</v>
      </c>
      <c r="J138" s="43">
        <f t="shared" si="24"/>
        <v>3.836930773104541E-13</v>
      </c>
      <c r="K138" s="43">
        <f t="shared" si="25"/>
        <v>1.8474111129762605E-13</v>
      </c>
      <c r="L138" s="43">
        <f t="shared" si="26"/>
        <v>-1.5631940186722204E-13</v>
      </c>
      <c r="N138" t="s">
        <v>258</v>
      </c>
      <c r="O138">
        <v>104.18808883327374</v>
      </c>
      <c r="P138">
        <v>104.24020893774261</v>
      </c>
      <c r="Q138">
        <v>4.206666666666667</v>
      </c>
      <c r="S138" t="s">
        <v>258</v>
      </c>
      <c r="T138">
        <v>104.18808883374599</v>
      </c>
      <c r="U138">
        <v>104.24020893821501</v>
      </c>
      <c r="V138">
        <v>4.2066666666670001</v>
      </c>
      <c r="X138">
        <f t="shared" si="27"/>
        <v>-4.7225512389559299E-10</v>
      </c>
      <c r="Y138">
        <f t="shared" si="28"/>
        <v>-4.7239723244274501E-10</v>
      </c>
      <c r="Z138">
        <f t="shared" si="29"/>
        <v>-3.3306690738754696E-13</v>
      </c>
      <c r="AC138" t="s">
        <v>258</v>
      </c>
      <c r="AD138" s="43">
        <v>103.33733384968276</v>
      </c>
      <c r="AE138" s="43">
        <v>103.3890283638647</v>
      </c>
      <c r="AF138" s="43">
        <v>4.3233333333333333</v>
      </c>
      <c r="AH138" t="s">
        <v>258</v>
      </c>
      <c r="AI138" s="43">
        <v>103.33733384921899</v>
      </c>
      <c r="AJ138" s="43">
        <v>103.389028363401</v>
      </c>
      <c r="AK138" s="43">
        <v>4.3233333333330002</v>
      </c>
      <c r="AM138" s="43">
        <f t="shared" si="21"/>
        <v>4.6377124363061739E-10</v>
      </c>
      <c r="AN138" s="43">
        <f t="shared" si="22"/>
        <v>4.6370018935704138E-10</v>
      </c>
      <c r="AO138" s="43">
        <f t="shared" si="23"/>
        <v>3.3306690738754696E-13</v>
      </c>
    </row>
    <row r="139" spans="1:41" x14ac:dyDescent="0.35">
      <c r="A139" t="s">
        <v>258</v>
      </c>
      <c r="B139">
        <v>104.22456485568421</v>
      </c>
      <c r="C139">
        <v>104.27670320728785</v>
      </c>
      <c r="D139">
        <v>4.206666666666667</v>
      </c>
      <c r="F139">
        <v>104.22456485616</v>
      </c>
      <c r="G139">
        <v>104.276703207764</v>
      </c>
      <c r="H139">
        <v>4.2066666666670001</v>
      </c>
      <c r="J139" s="43">
        <f t="shared" si="24"/>
        <v>-4.7579362671967829E-10</v>
      </c>
      <c r="K139" s="43">
        <f t="shared" si="25"/>
        <v>-4.7614889808755834E-10</v>
      </c>
      <c r="L139" s="43">
        <f t="shared" si="26"/>
        <v>-3.3306690738754696E-13</v>
      </c>
      <c r="N139" t="s">
        <v>112</v>
      </c>
      <c r="O139">
        <v>100.87268904108251</v>
      </c>
      <c r="P139">
        <v>100.9231506163907</v>
      </c>
      <c r="Q139">
        <v>4.4588382076026525</v>
      </c>
      <c r="S139" t="s">
        <v>112</v>
      </c>
      <c r="T139">
        <v>100.87268904108301</v>
      </c>
      <c r="U139">
        <v>100.923150616391</v>
      </c>
      <c r="V139">
        <v>4.4588382076029998</v>
      </c>
      <c r="X139">
        <f t="shared" si="27"/>
        <v>-4.9737991503207013E-13</v>
      </c>
      <c r="Y139">
        <f t="shared" si="28"/>
        <v>-2.9842794901924208E-13</v>
      </c>
      <c r="Z139">
        <f t="shared" si="29"/>
        <v>-3.4727776210274897E-13</v>
      </c>
      <c r="AC139" t="s">
        <v>112</v>
      </c>
      <c r="AD139" s="43">
        <v>100.65352014083822</v>
      </c>
      <c r="AE139" s="43">
        <v>100.70387207687666</v>
      </c>
      <c r="AF139" s="43">
        <v>4.4685471444084399</v>
      </c>
      <c r="AH139" t="s">
        <v>112</v>
      </c>
      <c r="AI139" s="43">
        <v>100.653520140838</v>
      </c>
      <c r="AJ139" s="43">
        <v>100.703872076876</v>
      </c>
      <c r="AK139" s="43">
        <v>4.4685471444080003</v>
      </c>
      <c r="AM139" s="43">
        <f t="shared" si="21"/>
        <v>2.2737367544323206E-13</v>
      </c>
      <c r="AN139" s="43">
        <f t="shared" si="22"/>
        <v>6.6791017161449417E-13</v>
      </c>
      <c r="AO139" s="43">
        <f t="shared" si="23"/>
        <v>4.3964831775156199E-13</v>
      </c>
    </row>
    <row r="140" spans="1:41" x14ac:dyDescent="0.35">
      <c r="A140" t="s">
        <v>112</v>
      </c>
      <c r="B140">
        <v>101.09882369645888</v>
      </c>
      <c r="C140">
        <v>101.1493983956567</v>
      </c>
      <c r="D140">
        <v>4.4488648191438251</v>
      </c>
      <c r="F140">
        <v>101.09882369645899</v>
      </c>
      <c r="G140">
        <v>101.149398395657</v>
      </c>
      <c r="H140">
        <v>4.4488648191440001</v>
      </c>
      <c r="J140" s="171">
        <f t="shared" si="24"/>
        <v>-1.1368683772161603E-13</v>
      </c>
      <c r="K140" s="171">
        <f t="shared" si="25"/>
        <v>-2.9842794901924208E-13</v>
      </c>
      <c r="L140" s="43">
        <f t="shared" si="26"/>
        <v>-1.7497114868092467E-13</v>
      </c>
      <c r="N140" t="s">
        <v>266</v>
      </c>
      <c r="O140">
        <v>104.3407104416268</v>
      </c>
      <c r="P140">
        <v>104.39290689507433</v>
      </c>
      <c r="Q140">
        <v>4.206666666666667</v>
      </c>
      <c r="S140" t="s">
        <v>266</v>
      </c>
      <c r="T140">
        <v>104.340710442108</v>
      </c>
      <c r="U140">
        <v>104.392906895556</v>
      </c>
      <c r="V140">
        <v>4.2066666666670001</v>
      </c>
      <c r="X140">
        <f t="shared" si="27"/>
        <v>-4.8120796236617025E-10</v>
      </c>
      <c r="Y140">
        <f t="shared" si="28"/>
        <v>-4.8166270971705671E-10</v>
      </c>
      <c r="Z140">
        <f t="shared" si="29"/>
        <v>-3.3306690738754696E-13</v>
      </c>
      <c r="AC140" t="s">
        <v>266</v>
      </c>
      <c r="AD140" s="43">
        <v>103.47299798351267</v>
      </c>
      <c r="AE140" s="43">
        <v>103.52476036369451</v>
      </c>
      <c r="AF140" s="43">
        <v>4.3233333333333333</v>
      </c>
      <c r="AH140" t="s">
        <v>266</v>
      </c>
      <c r="AI140" s="43">
        <v>103.47299798303899</v>
      </c>
      <c r="AJ140" s="43">
        <v>103.52476036322101</v>
      </c>
      <c r="AK140" s="43">
        <v>4.3233333333330002</v>
      </c>
      <c r="AM140" s="43">
        <f t="shared" si="21"/>
        <v>4.7367620936711319E-10</v>
      </c>
      <c r="AN140" s="43">
        <f t="shared" si="22"/>
        <v>4.7350567911053076E-10</v>
      </c>
      <c r="AO140" s="43">
        <f t="shared" si="23"/>
        <v>3.3306690738754696E-13</v>
      </c>
    </row>
    <row r="141" spans="1:41" x14ac:dyDescent="0.35">
      <c r="A141" t="s">
        <v>266</v>
      </c>
      <c r="B141">
        <v>102.66950632472656</v>
      </c>
      <c r="C141">
        <v>102.7208667581056</v>
      </c>
      <c r="D141">
        <v>4.4433333333333334</v>
      </c>
      <c r="F141">
        <v>102.66950632424999</v>
      </c>
      <c r="G141">
        <v>102.720866757629</v>
      </c>
      <c r="H141">
        <v>4.4433333333330003</v>
      </c>
      <c r="J141" s="43">
        <f t="shared" si="24"/>
        <v>4.7656101287429919E-10</v>
      </c>
      <c r="K141" s="43">
        <f t="shared" si="25"/>
        <v>4.766036454384448E-10</v>
      </c>
      <c r="L141" s="43">
        <f t="shared" si="26"/>
        <v>3.3306690738754696E-13</v>
      </c>
      <c r="N141" t="s">
        <v>124</v>
      </c>
      <c r="O141">
        <v>100.23554459711768</v>
      </c>
      <c r="P141">
        <v>100.28568744083809</v>
      </c>
      <c r="Q141">
        <v>4.3209854871427966</v>
      </c>
      <c r="S141" t="s">
        <v>124</v>
      </c>
      <c r="T141">
        <v>100.235544932116</v>
      </c>
      <c r="U141">
        <v>100.285687776004</v>
      </c>
      <c r="V141">
        <v>4.3209884641549996</v>
      </c>
      <c r="X141">
        <f t="shared" si="27"/>
        <v>-3.3499831886274478E-7</v>
      </c>
      <c r="Y141">
        <f t="shared" si="28"/>
        <v>-3.3516590747240116E-7</v>
      </c>
      <c r="Z141">
        <f t="shared" si="29"/>
        <v>-2.9770122029759705E-6</v>
      </c>
      <c r="AC141" t="s">
        <v>124</v>
      </c>
      <c r="AD141" s="43">
        <v>100.02666520849442</v>
      </c>
      <c r="AE141" s="43">
        <v>100.07670356027455</v>
      </c>
      <c r="AF141" s="43">
        <v>4.3300087291445468</v>
      </c>
      <c r="AH141" t="s">
        <v>124</v>
      </c>
      <c r="AI141" s="43">
        <v>100.026665298438</v>
      </c>
      <c r="AJ141" s="43">
        <v>100.076703650263</v>
      </c>
      <c r="AK141" s="43">
        <v>4.3300117229520003</v>
      </c>
      <c r="AM141" s="43">
        <f t="shared" si="21"/>
        <v>-8.994358324798668E-8</v>
      </c>
      <c r="AN141" s="43">
        <f t="shared" si="22"/>
        <v>-8.9988446916322573E-8</v>
      </c>
      <c r="AO141" s="43">
        <f t="shared" si="23"/>
        <v>-2.9938074534996417E-6</v>
      </c>
    </row>
    <row r="142" spans="1:41" x14ac:dyDescent="0.35">
      <c r="A142" t="s">
        <v>124</v>
      </c>
      <c r="B142">
        <v>100.45106792554625</v>
      </c>
      <c r="C142">
        <v>100.50131858483867</v>
      </c>
      <c r="D142">
        <v>4.311714573517758</v>
      </c>
      <c r="F142">
        <v>100.451068513395</v>
      </c>
      <c r="G142">
        <v>100.501319172981</v>
      </c>
      <c r="H142">
        <v>4.3117175333209996</v>
      </c>
      <c r="J142" s="43">
        <f t="shared" si="24"/>
        <v>-5.8784874568118539E-7</v>
      </c>
      <c r="K142" s="43">
        <f t="shared" si="25"/>
        <v>-5.8814232772874675E-7</v>
      </c>
      <c r="L142" s="43">
        <f t="shared" si="26"/>
        <v>-2.9598032416089382E-6</v>
      </c>
      <c r="N142" t="s">
        <v>277</v>
      </c>
      <c r="O142">
        <v>101.51793607757237</v>
      </c>
      <c r="P142">
        <v>101.56872043779126</v>
      </c>
      <c r="Q142">
        <v>4.4433333333333334</v>
      </c>
      <c r="S142" t="s">
        <v>277</v>
      </c>
      <c r="T142">
        <v>101.517936077085</v>
      </c>
      <c r="U142">
        <v>101.56872043730399</v>
      </c>
      <c r="V142">
        <v>4.4433333333330003</v>
      </c>
      <c r="X142">
        <f t="shared" si="27"/>
        <v>4.8737547331256792E-10</v>
      </c>
      <c r="Y142">
        <f t="shared" si="28"/>
        <v>4.872617864748463E-10</v>
      </c>
      <c r="Z142">
        <f t="shared" si="29"/>
        <v>3.3306690738754696E-13</v>
      </c>
      <c r="AC142" t="s">
        <v>277</v>
      </c>
      <c r="AD142" s="43">
        <v>100.61676383208183</v>
      </c>
      <c r="AE142" s="43">
        <v>100.6670973807722</v>
      </c>
      <c r="AF142" s="43">
        <v>4.5666666666666664</v>
      </c>
      <c r="AH142" t="s">
        <v>277</v>
      </c>
      <c r="AI142" s="43">
        <v>100.61676383256</v>
      </c>
      <c r="AJ142" s="43">
        <v>100.667097381251</v>
      </c>
      <c r="AK142" s="43">
        <v>4.5666666666670004</v>
      </c>
      <c r="AM142" s="43">
        <f t="shared" si="21"/>
        <v>-4.7816683945711702E-10</v>
      </c>
      <c r="AN142" s="43">
        <f t="shared" si="22"/>
        <v>-4.7879211706458591E-10</v>
      </c>
      <c r="AO142" s="43">
        <f t="shared" si="23"/>
        <v>-3.3395508580724709E-13</v>
      </c>
    </row>
    <row r="143" spans="1:41" x14ac:dyDescent="0.35">
      <c r="A143" t="s">
        <v>277</v>
      </c>
      <c r="B143">
        <v>101.53025207904568</v>
      </c>
      <c r="C143">
        <v>101.58104260034585</v>
      </c>
      <c r="D143">
        <v>4.4433333333333334</v>
      </c>
      <c r="F143">
        <v>101.53025207855499</v>
      </c>
      <c r="G143">
        <v>101.581042599855</v>
      </c>
      <c r="H143">
        <v>4.4433333333330003</v>
      </c>
      <c r="J143" s="43">
        <f t="shared" si="24"/>
        <v>4.9068660246120999E-10</v>
      </c>
      <c r="K143" s="43">
        <f t="shared" si="25"/>
        <v>4.9085713271779241E-10</v>
      </c>
      <c r="L143" s="43">
        <f t="shared" si="26"/>
        <v>3.3306690738754696E-13</v>
      </c>
      <c r="N143" t="s">
        <v>281</v>
      </c>
      <c r="O143">
        <v>101.51793607757237</v>
      </c>
      <c r="P143">
        <v>101.56872043779126</v>
      </c>
      <c r="Q143">
        <v>4.4433333333333334</v>
      </c>
      <c r="S143" t="s">
        <v>281</v>
      </c>
      <c r="T143">
        <v>101.517936077085</v>
      </c>
      <c r="U143">
        <v>101.56872043730399</v>
      </c>
      <c r="V143">
        <v>4.4433333333330003</v>
      </c>
      <c r="X143">
        <f t="shared" si="27"/>
        <v>4.8737547331256792E-10</v>
      </c>
      <c r="Y143">
        <f t="shared" si="28"/>
        <v>4.872617864748463E-10</v>
      </c>
      <c r="Z143">
        <f t="shared" si="29"/>
        <v>3.3306690738754696E-13</v>
      </c>
      <c r="AC143" t="s">
        <v>281</v>
      </c>
      <c r="AD143" s="43">
        <v>100.61676383208183</v>
      </c>
      <c r="AE143" s="43">
        <v>100.6670973807722</v>
      </c>
      <c r="AF143" s="43">
        <v>4.5666666666666664</v>
      </c>
      <c r="AH143" t="s">
        <v>281</v>
      </c>
      <c r="AI143" s="43">
        <v>100.61676383256</v>
      </c>
      <c r="AJ143" s="43">
        <v>100.667097381251</v>
      </c>
      <c r="AK143" s="43">
        <v>4.5666666666670004</v>
      </c>
      <c r="AM143" s="43">
        <f t="shared" si="21"/>
        <v>-4.7816683945711702E-10</v>
      </c>
      <c r="AN143" s="43">
        <f t="shared" si="22"/>
        <v>-4.7879211706458591E-10</v>
      </c>
      <c r="AO143" s="43">
        <f t="shared" si="23"/>
        <v>-3.3395508580724709E-13</v>
      </c>
    </row>
    <row r="144" spans="1:41" x14ac:dyDescent="0.35">
      <c r="A144" t="s">
        <v>281</v>
      </c>
      <c r="B144">
        <v>101.53025207904568</v>
      </c>
      <c r="C144">
        <v>101.58104260034585</v>
      </c>
      <c r="D144">
        <v>4.4433333333333334</v>
      </c>
      <c r="F144">
        <v>101.53025207855499</v>
      </c>
      <c r="G144">
        <v>101.581042599855</v>
      </c>
      <c r="H144">
        <v>4.4433333333330003</v>
      </c>
      <c r="J144" s="43">
        <f t="shared" si="24"/>
        <v>4.9068660246120999E-10</v>
      </c>
      <c r="K144" s="43">
        <f t="shared" si="25"/>
        <v>4.9085713271779241E-10</v>
      </c>
      <c r="L144" s="43">
        <f t="shared" si="26"/>
        <v>3.3306690738754696E-13</v>
      </c>
      <c r="N144" t="s">
        <v>284</v>
      </c>
      <c r="O144">
        <v>101.51793607757237</v>
      </c>
      <c r="P144">
        <v>101.56872043779126</v>
      </c>
      <c r="Q144">
        <v>4.4433333333333334</v>
      </c>
      <c r="S144" t="s">
        <v>284</v>
      </c>
      <c r="T144">
        <v>101.517936077085</v>
      </c>
      <c r="U144">
        <v>101.56872043730399</v>
      </c>
      <c r="V144">
        <v>4.4433333333330003</v>
      </c>
      <c r="X144">
        <f t="shared" si="27"/>
        <v>4.8737547331256792E-10</v>
      </c>
      <c r="Y144">
        <f t="shared" si="28"/>
        <v>4.872617864748463E-10</v>
      </c>
      <c r="Z144">
        <f t="shared" si="29"/>
        <v>3.3306690738754696E-13</v>
      </c>
      <c r="AC144" t="s">
        <v>284</v>
      </c>
      <c r="AD144" s="43">
        <v>100.61676383208183</v>
      </c>
      <c r="AE144" s="43">
        <v>100.6670973807722</v>
      </c>
      <c r="AF144" s="43">
        <v>4.5666666666666664</v>
      </c>
      <c r="AH144" t="s">
        <v>284</v>
      </c>
      <c r="AI144" s="43">
        <v>100.61676383256</v>
      </c>
      <c r="AJ144" s="43">
        <v>100.667097381251</v>
      </c>
      <c r="AK144" s="43">
        <v>4.5666666666670004</v>
      </c>
      <c r="AM144" s="43">
        <f t="shared" si="21"/>
        <v>-4.7816683945711702E-10</v>
      </c>
      <c r="AN144" s="43">
        <f t="shared" si="22"/>
        <v>-4.7879211706458591E-10</v>
      </c>
      <c r="AO144" s="43">
        <f t="shared" si="23"/>
        <v>-3.3395508580724709E-13</v>
      </c>
    </row>
    <row r="145" spans="1:41" x14ac:dyDescent="0.35">
      <c r="A145" t="s">
        <v>284</v>
      </c>
      <c r="B145">
        <v>101.53025207904568</v>
      </c>
      <c r="C145">
        <v>101.58104260034585</v>
      </c>
      <c r="D145">
        <v>4.4433333333333334</v>
      </c>
      <c r="F145">
        <v>101.53025207855499</v>
      </c>
      <c r="G145">
        <v>101.581042599855</v>
      </c>
      <c r="H145">
        <v>4.4433333333330003</v>
      </c>
      <c r="J145" s="43">
        <f t="shared" si="24"/>
        <v>4.9068660246120999E-10</v>
      </c>
      <c r="K145" s="43">
        <f t="shared" si="25"/>
        <v>4.9085713271779241E-10</v>
      </c>
      <c r="L145" s="43">
        <f t="shared" si="26"/>
        <v>3.3306690738754696E-13</v>
      </c>
      <c r="N145" t="s">
        <v>129</v>
      </c>
      <c r="O145">
        <v>100.86355130790398</v>
      </c>
      <c r="P145">
        <v>100.91400831206001</v>
      </c>
      <c r="Q145">
        <v>4.2940847088343563</v>
      </c>
      <c r="S145" t="s">
        <v>129</v>
      </c>
      <c r="T145">
        <v>100.863551307904</v>
      </c>
      <c r="U145">
        <v>100.91400831206001</v>
      </c>
      <c r="V145">
        <v>4.2940847088340002</v>
      </c>
      <c r="X145">
        <f t="shared" si="27"/>
        <v>0</v>
      </c>
      <c r="Y145">
        <f t="shared" si="28"/>
        <v>0</v>
      </c>
      <c r="Z145">
        <f t="shared" si="29"/>
        <v>3.5615954629975022E-13</v>
      </c>
      <c r="AC145" t="s">
        <v>129</v>
      </c>
      <c r="AD145" s="43">
        <v>100.65800935133583</v>
      </c>
      <c r="AE145" s="43">
        <v>100.70836353310239</v>
      </c>
      <c r="AF145" s="43">
        <v>4.302853157350385</v>
      </c>
      <c r="AH145" t="s">
        <v>129</v>
      </c>
      <c r="AI145" s="43">
        <v>100.65800935133601</v>
      </c>
      <c r="AJ145" s="43">
        <v>100.708363533103</v>
      </c>
      <c r="AK145" s="43">
        <v>4.3028531573500004</v>
      </c>
      <c r="AM145" s="43">
        <f t="shared" si="21"/>
        <v>-1.7053025658242404E-13</v>
      </c>
      <c r="AN145" s="43">
        <f t="shared" si="22"/>
        <v>-6.1106675275368616E-13</v>
      </c>
      <c r="AO145" s="43">
        <f t="shared" si="23"/>
        <v>3.8458125573015423E-13</v>
      </c>
    </row>
    <row r="146" spans="1:41" x14ac:dyDescent="0.35">
      <c r="A146" t="s">
        <v>129</v>
      </c>
      <c r="B146">
        <v>101.07562592005068</v>
      </c>
      <c r="C146">
        <v>101.12618901455795</v>
      </c>
      <c r="D146">
        <v>4.2850749565734949</v>
      </c>
      <c r="F146">
        <v>101.075625920051</v>
      </c>
      <c r="G146">
        <v>101.12618901455799</v>
      </c>
      <c r="H146">
        <v>4.2850749565730002</v>
      </c>
      <c r="J146" s="43">
        <f t="shared" si="24"/>
        <v>-3.1263880373444408E-13</v>
      </c>
      <c r="K146" s="43">
        <f t="shared" si="25"/>
        <v>0</v>
      </c>
      <c r="L146" s="43">
        <f t="shared" si="26"/>
        <v>4.9471537977296975E-13</v>
      </c>
      <c r="N146" t="s">
        <v>138</v>
      </c>
      <c r="O146">
        <v>101.00473917883292</v>
      </c>
      <c r="P146">
        <v>101.05526681223904</v>
      </c>
      <c r="Q146">
        <v>4.2983905114720038</v>
      </c>
      <c r="S146" t="s">
        <v>138</v>
      </c>
      <c r="T146">
        <v>101.004739178834</v>
      </c>
      <c r="U146">
        <v>101.05526681224001</v>
      </c>
      <c r="V146">
        <v>4.2983905114720002</v>
      </c>
      <c r="X146">
        <f t="shared" si="27"/>
        <v>-1.0800249583553523E-12</v>
      </c>
      <c r="Y146">
        <f t="shared" si="28"/>
        <v>-9.6633812063373625E-13</v>
      </c>
      <c r="Z146">
        <f t="shared" si="29"/>
        <v>0</v>
      </c>
      <c r="AC146" t="s">
        <v>138</v>
      </c>
      <c r="AD146" s="43">
        <v>100.79855338992185</v>
      </c>
      <c r="AE146" s="43">
        <v>100.84897787886128</v>
      </c>
      <c r="AF146" s="43">
        <v>4.3071829693878172</v>
      </c>
      <c r="AH146" t="s">
        <v>138</v>
      </c>
      <c r="AI146" s="43">
        <v>100.798553389923</v>
      </c>
      <c r="AJ146" s="43">
        <v>100.848977878862</v>
      </c>
      <c r="AK146" s="43">
        <v>4.3071829693880002</v>
      </c>
      <c r="AM146" s="43">
        <f t="shared" si="21"/>
        <v>-1.1510792319313623E-12</v>
      </c>
      <c r="AN146" s="43">
        <f t="shared" si="22"/>
        <v>-7.2475359047530219E-13</v>
      </c>
      <c r="AO146" s="43">
        <f t="shared" si="23"/>
        <v>-1.829647544582258E-13</v>
      </c>
    </row>
    <row r="147" spans="1:41" x14ac:dyDescent="0.35">
      <c r="A147" t="s">
        <v>138</v>
      </c>
      <c r="B147">
        <v>99.95</v>
      </c>
      <c r="C147">
        <v>100</v>
      </c>
      <c r="D147">
        <v>4.34375</v>
      </c>
      <c r="F147">
        <v>99.95</v>
      </c>
      <c r="G147">
        <v>100</v>
      </c>
      <c r="H147">
        <v>4.34375</v>
      </c>
      <c r="J147" s="43">
        <f t="shared" si="24"/>
        <v>0</v>
      </c>
      <c r="K147" s="43">
        <f t="shared" si="25"/>
        <v>0</v>
      </c>
      <c r="L147" s="43">
        <f t="shared" si="26"/>
        <v>0</v>
      </c>
      <c r="N147" t="s">
        <v>121</v>
      </c>
      <c r="O147">
        <v>101.10112760157406</v>
      </c>
      <c r="P147">
        <v>101.15170345330071</v>
      </c>
      <c r="Q147">
        <v>4.3251866756943267</v>
      </c>
      <c r="S147" t="s">
        <v>121</v>
      </c>
      <c r="T147">
        <v>101.10112760157401</v>
      </c>
      <c r="U147">
        <v>101.151703453301</v>
      </c>
      <c r="V147">
        <v>4.3251866756939998</v>
      </c>
      <c r="X147">
        <f t="shared" si="27"/>
        <v>0</v>
      </c>
      <c r="Y147">
        <f t="shared" si="28"/>
        <v>-2.8421709430404007E-13</v>
      </c>
      <c r="Z147">
        <f t="shared" si="29"/>
        <v>3.2684965844964609E-13</v>
      </c>
      <c r="AC147" t="s">
        <v>121</v>
      </c>
      <c r="AD147" s="43">
        <v>100.89252672636042</v>
      </c>
      <c r="AE147" s="43">
        <v>100.94299822547315</v>
      </c>
      <c r="AF147" s="43">
        <v>4.3341292381941168</v>
      </c>
      <c r="AH147" t="s">
        <v>121</v>
      </c>
      <c r="AI147" s="43">
        <v>100.89252672636</v>
      </c>
      <c r="AJ147" s="43">
        <v>100.942998225473</v>
      </c>
      <c r="AK147" s="43">
        <v>4.3341292381940004</v>
      </c>
      <c r="AM147" s="43">
        <f t="shared" si="21"/>
        <v>4.1211478674085811E-13</v>
      </c>
      <c r="AN147" s="43">
        <f t="shared" si="22"/>
        <v>1.4210854715202004E-13</v>
      </c>
      <c r="AO147" s="43">
        <f t="shared" si="23"/>
        <v>1.1635137298071641E-13</v>
      </c>
    </row>
    <row r="148" spans="1:41" x14ac:dyDescent="0.35">
      <c r="A148" t="s">
        <v>121</v>
      </c>
      <c r="B148">
        <v>100.03290815195047</v>
      </c>
      <c r="C148">
        <v>100.08294962676385</v>
      </c>
      <c r="D148">
        <v>4.3713739616143883</v>
      </c>
      <c r="F148">
        <v>100.03290815195101</v>
      </c>
      <c r="G148">
        <v>100.08294962676401</v>
      </c>
      <c r="H148">
        <v>4.3713739616140002</v>
      </c>
      <c r="J148" s="43">
        <f t="shared" si="24"/>
        <v>-5.4001247917767614E-13</v>
      </c>
      <c r="K148" s="43">
        <f t="shared" si="25"/>
        <v>-1.5631940186722204E-13</v>
      </c>
      <c r="L148" s="43">
        <f t="shared" si="26"/>
        <v>3.8813396940895473E-13</v>
      </c>
      <c r="N148" t="s">
        <v>106</v>
      </c>
      <c r="O148">
        <v>100.00135001756102</v>
      </c>
      <c r="P148">
        <v>100.05137570541372</v>
      </c>
      <c r="Q148">
        <v>4.5289232337410192</v>
      </c>
      <c r="S148" t="s">
        <v>106</v>
      </c>
      <c r="T148">
        <v>100.00135001756099</v>
      </c>
      <c r="U148">
        <v>100.051375705414</v>
      </c>
      <c r="V148">
        <v>4.5289232337409997</v>
      </c>
      <c r="X148">
        <f t="shared" si="27"/>
        <v>0</v>
      </c>
      <c r="Y148">
        <f t="shared" si="28"/>
        <v>-2.8421709430404007E-13</v>
      </c>
      <c r="Z148">
        <f t="shared" si="29"/>
        <v>1.9539925233402755E-14</v>
      </c>
      <c r="AC148" t="s">
        <v>106</v>
      </c>
      <c r="AD148" s="43">
        <v>101.12689345493031</v>
      </c>
      <c r="AE148" s="43">
        <v>101.17748219602832</v>
      </c>
      <c r="AF148" s="43">
        <v>4.4785162682945989</v>
      </c>
      <c r="AH148" t="s">
        <v>106</v>
      </c>
      <c r="AI148" s="43">
        <v>101.12689345493</v>
      </c>
      <c r="AJ148" s="43">
        <v>101.177482196028</v>
      </c>
      <c r="AK148" s="43">
        <v>4.4785162682950004</v>
      </c>
      <c r="AM148" s="43">
        <f t="shared" si="21"/>
        <v>3.1263880373444408E-13</v>
      </c>
      <c r="AN148" s="43">
        <f t="shared" si="22"/>
        <v>3.2684965844964609E-13</v>
      </c>
      <c r="AO148" s="43">
        <f t="shared" si="23"/>
        <v>-4.0145664570445661E-13</v>
      </c>
    </row>
    <row r="149" spans="1:41" x14ac:dyDescent="0.35">
      <c r="A149" t="s">
        <v>106</v>
      </c>
      <c r="B149">
        <v>100.22854059344843</v>
      </c>
      <c r="C149">
        <v>100.27867993341513</v>
      </c>
      <c r="D149">
        <v>4.5186574085426159</v>
      </c>
      <c r="F149">
        <v>100.228540593448</v>
      </c>
      <c r="G149">
        <v>100.27867993341501</v>
      </c>
      <c r="H149">
        <v>4.5186574085429996</v>
      </c>
      <c r="J149" s="43">
        <f t="shared" si="24"/>
        <v>4.2632564145606011E-13</v>
      </c>
      <c r="K149" s="43">
        <f t="shared" si="25"/>
        <v>1.2789769243681803E-13</v>
      </c>
      <c r="L149" s="43">
        <f t="shared" si="26"/>
        <v>-3.836930773104541E-13</v>
      </c>
      <c r="N149" t="s">
        <v>95</v>
      </c>
      <c r="O149">
        <v>100.12256992474605</v>
      </c>
      <c r="P149">
        <v>100.17265625287247</v>
      </c>
      <c r="Q149">
        <v>4.5858322738329838</v>
      </c>
      <c r="S149" t="s">
        <v>95</v>
      </c>
      <c r="T149">
        <v>100.122569924746</v>
      </c>
      <c r="U149">
        <v>100.172656252872</v>
      </c>
      <c r="V149">
        <v>4.5858322738329997</v>
      </c>
      <c r="X149">
        <f t="shared" si="27"/>
        <v>0</v>
      </c>
      <c r="Y149">
        <f t="shared" si="28"/>
        <v>4.6895820560166612E-13</v>
      </c>
      <c r="Z149">
        <f t="shared" si="29"/>
        <v>-1.5987211554602254E-14</v>
      </c>
      <c r="AC149" t="s">
        <v>95</v>
      </c>
      <c r="AD149" s="43">
        <v>101.28203764990813</v>
      </c>
      <c r="AE149" s="43">
        <v>101.33270400190908</v>
      </c>
      <c r="AF149" s="43">
        <v>4.5333340753577991</v>
      </c>
      <c r="AH149" t="s">
        <v>95</v>
      </c>
      <c r="AI149" s="43">
        <v>101.28203764990801</v>
      </c>
      <c r="AJ149" s="43">
        <v>101.33270400190899</v>
      </c>
      <c r="AK149" s="43">
        <v>4.5333340753579998</v>
      </c>
      <c r="AM149" s="43">
        <f t="shared" si="21"/>
        <v>1.2789769243681803E-13</v>
      </c>
      <c r="AN149" s="43">
        <f t="shared" si="22"/>
        <v>0</v>
      </c>
      <c r="AO149" s="43">
        <f t="shared" si="23"/>
        <v>-2.007283228522283E-13</v>
      </c>
    </row>
    <row r="150" spans="1:41" x14ac:dyDescent="0.35">
      <c r="A150" t="s">
        <v>95</v>
      </c>
      <c r="B150">
        <v>100.35484932749577</v>
      </c>
      <c r="C150">
        <v>100.40505185342248</v>
      </c>
      <c r="D150">
        <v>4.5752179947142917</v>
      </c>
      <c r="F150">
        <v>100.354849327496</v>
      </c>
      <c r="G150">
        <v>100.405051853423</v>
      </c>
      <c r="H150">
        <v>4.5752179947140004</v>
      </c>
      <c r="J150" s="43">
        <f t="shared" si="24"/>
        <v>-2.2737367544323206E-13</v>
      </c>
      <c r="K150" s="43">
        <f t="shared" si="25"/>
        <v>-5.2580162446247414E-13</v>
      </c>
      <c r="L150" s="43">
        <f t="shared" si="26"/>
        <v>2.9132252166164108E-13</v>
      </c>
      <c r="N150" t="s">
        <v>289</v>
      </c>
      <c r="O150">
        <v>100.88838964298019</v>
      </c>
      <c r="P150">
        <v>100.93885907251644</v>
      </c>
      <c r="Q150">
        <v>4.4433333333333334</v>
      </c>
      <c r="S150" t="s">
        <v>289</v>
      </c>
      <c r="T150">
        <v>100.88838964248301</v>
      </c>
      <c r="U150">
        <v>100.938859072019</v>
      </c>
      <c r="V150">
        <v>4.4433333333330003</v>
      </c>
      <c r="X150">
        <f t="shared" si="27"/>
        <v>4.971809630660573E-10</v>
      </c>
      <c r="Y150">
        <f t="shared" si="28"/>
        <v>4.9743675845093094E-10</v>
      </c>
      <c r="Z150">
        <f t="shared" si="29"/>
        <v>3.3306690738754696E-13</v>
      </c>
      <c r="AC150" t="s">
        <v>289</v>
      </c>
      <c r="AD150" s="43">
        <v>99.974381144671909</v>
      </c>
      <c r="AE150" s="43">
        <v>100.02439334134257</v>
      </c>
      <c r="AF150" s="43">
        <v>4.5666666666666664</v>
      </c>
      <c r="AH150" t="s">
        <v>289</v>
      </c>
      <c r="AI150" s="43">
        <v>99.974381145159995</v>
      </c>
      <c r="AJ150" s="43">
        <v>100.024393341831</v>
      </c>
      <c r="AK150" s="43">
        <v>4.5666666666670004</v>
      </c>
      <c r="AM150" s="43">
        <f t="shared" si="21"/>
        <v>-4.8808601604832802E-10</v>
      </c>
      <c r="AN150" s="43">
        <f t="shared" si="22"/>
        <v>-4.8842707656149287E-10</v>
      </c>
      <c r="AO150" s="43">
        <f t="shared" si="23"/>
        <v>-3.3395508580724709E-13</v>
      </c>
    </row>
    <row r="151" spans="1:41" x14ac:dyDescent="0.35">
      <c r="A151" t="s">
        <v>289</v>
      </c>
      <c r="B151">
        <v>100.8955087364556</v>
      </c>
      <c r="C151">
        <v>100.94598172731925</v>
      </c>
      <c r="D151">
        <v>4.4433333333333334</v>
      </c>
      <c r="F151">
        <v>100.895508735956</v>
      </c>
      <c r="G151">
        <v>100.945981726819</v>
      </c>
      <c r="H151">
        <v>4.4433333333330003</v>
      </c>
      <c r="J151" s="43">
        <f t="shared" si="24"/>
        <v>4.9959680836764164E-10</v>
      </c>
      <c r="K151" s="43">
        <f t="shared" si="25"/>
        <v>5.0025050768454093E-10</v>
      </c>
      <c r="L151" s="43">
        <f t="shared" si="26"/>
        <v>3.3306690738754696E-13</v>
      </c>
      <c r="N151" t="s">
        <v>301</v>
      </c>
      <c r="O151">
        <v>100.88838964298019</v>
      </c>
      <c r="P151">
        <v>100.93885907251644</v>
      </c>
      <c r="Q151">
        <v>4.4433333333333334</v>
      </c>
      <c r="S151" t="s">
        <v>301</v>
      </c>
      <c r="T151">
        <v>100.88838964248301</v>
      </c>
      <c r="U151">
        <v>100.938859072019</v>
      </c>
      <c r="V151">
        <v>4.4433333333330003</v>
      </c>
      <c r="X151">
        <f t="shared" si="27"/>
        <v>4.971809630660573E-10</v>
      </c>
      <c r="Y151">
        <f t="shared" si="28"/>
        <v>4.9743675845093094E-10</v>
      </c>
      <c r="Z151">
        <f t="shared" si="29"/>
        <v>3.3306690738754696E-13</v>
      </c>
      <c r="AC151" t="s">
        <v>301</v>
      </c>
      <c r="AD151" s="43">
        <v>99.974381144671909</v>
      </c>
      <c r="AE151" s="43">
        <v>100.02439334134257</v>
      </c>
      <c r="AF151" s="43">
        <v>4.5666666666666664</v>
      </c>
      <c r="AH151" t="s">
        <v>301</v>
      </c>
      <c r="AI151" s="43">
        <v>99.974381145159995</v>
      </c>
      <c r="AJ151" s="43">
        <v>100.024393341831</v>
      </c>
      <c r="AK151" s="43">
        <v>4.5666666666670004</v>
      </c>
      <c r="AM151" s="43">
        <f t="shared" si="21"/>
        <v>-4.8808601604832802E-10</v>
      </c>
      <c r="AN151" s="43">
        <f t="shared" si="22"/>
        <v>-4.8842707656149287E-10</v>
      </c>
      <c r="AO151" s="43">
        <f t="shared" si="23"/>
        <v>-3.3395508580724709E-13</v>
      </c>
    </row>
    <row r="152" spans="1:41" x14ac:dyDescent="0.35">
      <c r="A152" t="s">
        <v>301</v>
      </c>
      <c r="B152">
        <v>100.8955087364556</v>
      </c>
      <c r="C152">
        <v>100.94598172731925</v>
      </c>
      <c r="D152">
        <v>4.4433333333333334</v>
      </c>
      <c r="F152">
        <v>100.895508735956</v>
      </c>
      <c r="G152">
        <v>100.945981726819</v>
      </c>
      <c r="H152">
        <v>4.4433333333330003</v>
      </c>
      <c r="J152" s="43">
        <f t="shared" si="24"/>
        <v>4.9959680836764164E-10</v>
      </c>
      <c r="K152" s="43">
        <f t="shared" si="25"/>
        <v>5.0025050768454093E-10</v>
      </c>
      <c r="L152" s="43">
        <f t="shared" si="26"/>
        <v>3.3306690738754696E-13</v>
      </c>
      <c r="N152" t="s">
        <v>142</v>
      </c>
      <c r="O152">
        <v>100.34145917430577</v>
      </c>
      <c r="P152">
        <v>100.39165500180667</v>
      </c>
      <c r="Q152">
        <v>4.3268038562785218</v>
      </c>
      <c r="S152" t="s">
        <v>142</v>
      </c>
      <c r="T152">
        <v>100.341459174305</v>
      </c>
      <c r="U152">
        <v>100.391655001806</v>
      </c>
      <c r="V152">
        <v>4.3268038562789997</v>
      </c>
      <c r="X152">
        <f t="shared" si="27"/>
        <v>7.673861546209082E-13</v>
      </c>
      <c r="Y152">
        <f t="shared" si="28"/>
        <v>6.6791017161449417E-13</v>
      </c>
      <c r="Z152">
        <f t="shared" si="29"/>
        <v>-4.7783998979866737E-13</v>
      </c>
      <c r="AC152" t="s">
        <v>142</v>
      </c>
      <c r="AD152" s="43">
        <v>100.1318809877002</v>
      </c>
      <c r="AE152" s="43">
        <v>100.18197197368704</v>
      </c>
      <c r="AF152" s="43">
        <v>4.335859950072547</v>
      </c>
      <c r="AH152" t="s">
        <v>142</v>
      </c>
      <c r="AI152" s="43">
        <v>100.131880987701</v>
      </c>
      <c r="AJ152" s="43">
        <v>100.18197197368799</v>
      </c>
      <c r="AK152" s="43">
        <v>4.335859950073</v>
      </c>
      <c r="AM152" s="43">
        <f t="shared" si="21"/>
        <v>-7.9580786405131221E-13</v>
      </c>
      <c r="AN152" s="43">
        <f t="shared" si="22"/>
        <v>-9.5212726591853425E-13</v>
      </c>
      <c r="AO152" s="43">
        <f t="shared" si="23"/>
        <v>-4.5297099404706387E-13</v>
      </c>
    </row>
    <row r="153" spans="1:41" x14ac:dyDescent="0.35">
      <c r="A153" t="s">
        <v>142</v>
      </c>
      <c r="B153">
        <v>100.55770352776243</v>
      </c>
      <c r="C153">
        <v>100.60800753152819</v>
      </c>
      <c r="D153">
        <v>4.3174992792087359</v>
      </c>
      <c r="F153">
        <v>100.557703527762</v>
      </c>
      <c r="G153">
        <v>100.608007531528</v>
      </c>
      <c r="H153">
        <v>4.3174992792089997</v>
      </c>
      <c r="J153" s="43">
        <f t="shared" si="24"/>
        <v>4.2632564145606011E-13</v>
      </c>
      <c r="K153" s="43">
        <f t="shared" si="25"/>
        <v>1.8474111129762605E-13</v>
      </c>
      <c r="L153" s="43">
        <f t="shared" si="26"/>
        <v>-2.6378899065093719E-13</v>
      </c>
      <c r="N153" t="s">
        <v>134</v>
      </c>
      <c r="O153">
        <v>100.56048185312936</v>
      </c>
      <c r="P153">
        <v>100.61078724675274</v>
      </c>
      <c r="Q153">
        <v>4.3587940418799791</v>
      </c>
      <c r="S153" t="s">
        <v>134</v>
      </c>
      <c r="T153">
        <v>100.56048185312901</v>
      </c>
      <c r="U153">
        <v>100.610787246752</v>
      </c>
      <c r="V153">
        <v>4.3587940418800004</v>
      </c>
      <c r="X153">
        <f t="shared" si="27"/>
        <v>3.5527136788005009E-13</v>
      </c>
      <c r="Y153">
        <f t="shared" si="28"/>
        <v>7.3896444519050419E-13</v>
      </c>
      <c r="Z153">
        <f t="shared" si="29"/>
        <v>-2.1316282072803006E-14</v>
      </c>
      <c r="AC153" t="s">
        <v>134</v>
      </c>
      <c r="AD153" s="43">
        <v>100.34781189554421</v>
      </c>
      <c r="AE153" s="43">
        <v>100.39801090099471</v>
      </c>
      <c r="AF153" s="43">
        <v>4.3680317574464524</v>
      </c>
      <c r="AH153" t="s">
        <v>134</v>
      </c>
      <c r="AI153" s="43">
        <v>100.347811895544</v>
      </c>
      <c r="AJ153" s="43">
        <v>100.398010900994</v>
      </c>
      <c r="AK153" s="43">
        <v>4.3680317574460004</v>
      </c>
      <c r="AM153" s="43">
        <f t="shared" si="21"/>
        <v>2.1316282072803006E-13</v>
      </c>
      <c r="AN153" s="43">
        <f t="shared" si="22"/>
        <v>7.1054273576010019E-13</v>
      </c>
      <c r="AO153" s="43">
        <f t="shared" si="23"/>
        <v>4.5208281562736374E-13</v>
      </c>
    </row>
    <row r="154" spans="1:41" x14ac:dyDescent="0.35">
      <c r="A154" t="s">
        <v>134</v>
      </c>
      <c r="B154">
        <v>100.77991631919912</v>
      </c>
      <c r="C154">
        <v>100.83033148494158</v>
      </c>
      <c r="D154">
        <v>4.3493033647865538</v>
      </c>
      <c r="F154">
        <v>100.7799163192</v>
      </c>
      <c r="G154">
        <v>100.83033148494199</v>
      </c>
      <c r="H154">
        <v>4.3493033647869996</v>
      </c>
      <c r="J154" s="43">
        <f t="shared" si="24"/>
        <v>-8.8107299234252423E-13</v>
      </c>
      <c r="K154" s="43">
        <f t="shared" si="25"/>
        <v>-4.1211478674085811E-13</v>
      </c>
      <c r="L154" s="43">
        <f t="shared" si="26"/>
        <v>-4.4586556668946287E-13</v>
      </c>
      <c r="N154" t="s">
        <v>307</v>
      </c>
      <c r="O154">
        <v>100.37922312494989</v>
      </c>
      <c r="P154">
        <v>100.42943784387182</v>
      </c>
      <c r="Q154">
        <v>4.4433333333333334</v>
      </c>
      <c r="S154" t="s">
        <v>307</v>
      </c>
      <c r="T154">
        <v>100.379223124443</v>
      </c>
      <c r="U154">
        <v>100.42943784336499</v>
      </c>
      <c r="V154">
        <v>4.4433333333330003</v>
      </c>
      <c r="X154">
        <f t="shared" si="27"/>
        <v>5.0688697683654027E-10</v>
      </c>
      <c r="Y154">
        <f t="shared" si="28"/>
        <v>5.0683013341767946E-10</v>
      </c>
      <c r="Z154">
        <f t="shared" si="29"/>
        <v>3.3306690738754696E-13</v>
      </c>
      <c r="AC154" t="s">
        <v>307</v>
      </c>
      <c r="AD154" s="43">
        <v>99.451383076174736</v>
      </c>
      <c r="AE154" s="43">
        <v>99.501133642996223</v>
      </c>
      <c r="AF154" s="43">
        <v>4.5666666666666664</v>
      </c>
      <c r="AH154" t="s">
        <v>307</v>
      </c>
      <c r="AI154" s="43">
        <v>99.451383076672002</v>
      </c>
      <c r="AJ154" s="43">
        <v>99.501133643494001</v>
      </c>
      <c r="AK154" s="43">
        <v>4.5666666666670004</v>
      </c>
      <c r="AM154" s="43">
        <f t="shared" si="21"/>
        <v>-4.9726622819434851E-10</v>
      </c>
      <c r="AN154" s="43">
        <f t="shared" si="22"/>
        <v>-4.9777781896409579E-10</v>
      </c>
      <c r="AO154" s="43">
        <f t="shared" si="23"/>
        <v>-3.3395508580724709E-13</v>
      </c>
    </row>
    <row r="155" spans="1:41" x14ac:dyDescent="0.35">
      <c r="A155" t="s">
        <v>307</v>
      </c>
      <c r="B155">
        <v>100.38237289844167</v>
      </c>
      <c r="C155">
        <v>100.43258919303818</v>
      </c>
      <c r="D155">
        <v>4.4433333333333334</v>
      </c>
      <c r="F155">
        <v>100.382372897932</v>
      </c>
      <c r="G155">
        <v>100.432589192528</v>
      </c>
      <c r="H155">
        <v>4.4433333333330003</v>
      </c>
      <c r="J155" s="43">
        <f t="shared" si="24"/>
        <v>5.0967230436071986E-10</v>
      </c>
      <c r="K155" s="43">
        <f t="shared" si="25"/>
        <v>5.1018389513046714E-10</v>
      </c>
      <c r="L155" s="43">
        <f t="shared" si="26"/>
        <v>3.3306690738754696E-13</v>
      </c>
      <c r="N155" t="s">
        <v>111</v>
      </c>
      <c r="O155">
        <v>100.88338971373663</v>
      </c>
      <c r="P155">
        <v>100.93385664205766</v>
      </c>
      <c r="Q155">
        <v>4.4893261297536649</v>
      </c>
      <c r="S155" t="s">
        <v>111</v>
      </c>
      <c r="T155">
        <v>100.883389713737</v>
      </c>
      <c r="U155">
        <v>100.933856642058</v>
      </c>
      <c r="V155">
        <v>4.4893261297539997</v>
      </c>
      <c r="X155">
        <f t="shared" si="27"/>
        <v>-3.694822225952521E-13</v>
      </c>
      <c r="Y155">
        <f t="shared" si="28"/>
        <v>-3.4106051316484809E-13</v>
      </c>
      <c r="Z155">
        <f t="shared" si="29"/>
        <v>-3.3484326422694721E-13</v>
      </c>
      <c r="AC155" t="s">
        <v>111</v>
      </c>
      <c r="AD155" s="43">
        <v>100.66167905288498</v>
      </c>
      <c r="AE155" s="43">
        <v>100.71203507042019</v>
      </c>
      <c r="AF155" s="43">
        <v>4.4992140182964677</v>
      </c>
      <c r="AH155" t="s">
        <v>111</v>
      </c>
      <c r="AI155" s="43">
        <v>100.66167905288501</v>
      </c>
      <c r="AJ155" s="43">
        <v>100.71203507042</v>
      </c>
      <c r="AK155" s="43">
        <v>4.4992140182959997</v>
      </c>
      <c r="AM155" s="43">
        <f t="shared" si="21"/>
        <v>0</v>
      </c>
      <c r="AN155" s="43">
        <f t="shared" si="22"/>
        <v>1.8474111129762605E-13</v>
      </c>
      <c r="AO155" s="43">
        <f t="shared" si="23"/>
        <v>4.68070027181966E-13</v>
      </c>
    </row>
    <row r="156" spans="1:41" x14ac:dyDescent="0.35">
      <c r="A156" t="s">
        <v>111</v>
      </c>
      <c r="B156">
        <v>101.11214691345374</v>
      </c>
      <c r="C156">
        <v>101.16272827759254</v>
      </c>
      <c r="D156">
        <v>4.4791694304310967</v>
      </c>
      <c r="F156">
        <v>101.112146913454</v>
      </c>
      <c r="G156">
        <v>101.162728277593</v>
      </c>
      <c r="H156">
        <v>4.4791694304309999</v>
      </c>
      <c r="J156" s="171">
        <f t="shared" si="24"/>
        <v>-2.5579538487363607E-13</v>
      </c>
      <c r="K156" s="171">
        <f t="shared" si="25"/>
        <v>-4.6895820560166612E-13</v>
      </c>
      <c r="L156" s="43">
        <f t="shared" si="26"/>
        <v>9.681144774731365E-14</v>
      </c>
      <c r="N156" t="s">
        <v>317</v>
      </c>
      <c r="O156">
        <v>99.261352100215461</v>
      </c>
      <c r="P156">
        <v>99.311007604017462</v>
      </c>
      <c r="Q156">
        <v>4.68</v>
      </c>
      <c r="S156" t="s">
        <v>317</v>
      </c>
      <c r="T156">
        <v>99.261352100215007</v>
      </c>
      <c r="U156">
        <v>99.311007604016993</v>
      </c>
      <c r="V156">
        <v>4.68</v>
      </c>
      <c r="X156">
        <f t="shared" si="27"/>
        <v>4.5474735088646412E-13</v>
      </c>
      <c r="Y156">
        <f t="shared" si="28"/>
        <v>4.6895820560166612E-13</v>
      </c>
      <c r="Z156">
        <f t="shared" si="29"/>
        <v>0</v>
      </c>
      <c r="AC156" t="s">
        <v>317</v>
      </c>
      <c r="AD156" s="43">
        <v>98.287972811060911</v>
      </c>
      <c r="AE156" s="43">
        <v>98.337141381751778</v>
      </c>
      <c r="AF156" s="43">
        <v>4.8099999999999996</v>
      </c>
      <c r="AH156" t="s">
        <v>317</v>
      </c>
      <c r="AI156" s="43">
        <v>98.287972811060996</v>
      </c>
      <c r="AJ156" s="43">
        <v>98.337141381752005</v>
      </c>
      <c r="AK156" s="43">
        <v>4.8099999999999996</v>
      </c>
      <c r="AM156" s="43">
        <f t="shared" si="21"/>
        <v>0</v>
      </c>
      <c r="AN156" s="43">
        <f t="shared" si="22"/>
        <v>-2.2737367544323206E-13</v>
      </c>
      <c r="AO156" s="43">
        <f t="shared" si="23"/>
        <v>0</v>
      </c>
    </row>
    <row r="157" spans="1:41" x14ac:dyDescent="0.35">
      <c r="A157" t="s">
        <v>317</v>
      </c>
      <c r="B157">
        <v>99.256515311599287</v>
      </c>
      <c r="C157">
        <v>99.306168395797187</v>
      </c>
      <c r="D157">
        <v>4.68</v>
      </c>
      <c r="F157">
        <v>99.256515311599003</v>
      </c>
      <c r="G157">
        <v>99.306168395797002</v>
      </c>
      <c r="H157">
        <v>4.68</v>
      </c>
      <c r="J157" s="43">
        <f t="shared" si="24"/>
        <v>2.8421709430404007E-13</v>
      </c>
      <c r="K157" s="43">
        <f t="shared" si="25"/>
        <v>1.8474111129762605E-13</v>
      </c>
      <c r="L157" s="43">
        <f t="shared" si="26"/>
        <v>0</v>
      </c>
      <c r="N157" t="s">
        <v>123</v>
      </c>
      <c r="O157">
        <v>100.23670815732071</v>
      </c>
      <c r="P157">
        <v>100.28685158311225</v>
      </c>
      <c r="Q157">
        <v>4.3313255241641899</v>
      </c>
      <c r="S157" t="s">
        <v>123</v>
      </c>
      <c r="T157">
        <v>100.236708157321</v>
      </c>
      <c r="U157">
        <v>100.28685158311301</v>
      </c>
      <c r="V157">
        <v>4.3313255241639999</v>
      </c>
      <c r="X157">
        <f t="shared" si="27"/>
        <v>-2.9842794901924208E-13</v>
      </c>
      <c r="Y157">
        <f t="shared" si="28"/>
        <v>-7.531752999057062E-13</v>
      </c>
      <c r="Z157">
        <f t="shared" si="29"/>
        <v>1.900701818158268E-13</v>
      </c>
      <c r="AC157" t="s">
        <v>123</v>
      </c>
      <c r="AD157" s="43">
        <v>100.02697761008235</v>
      </c>
      <c r="AE157" s="43">
        <v>100.07701611814142</v>
      </c>
      <c r="AF157" s="43">
        <v>4.3404071868731391</v>
      </c>
      <c r="AH157" t="s">
        <v>123</v>
      </c>
      <c r="AI157" s="43">
        <v>100.02697761008299</v>
      </c>
      <c r="AJ157" s="43">
        <v>100.077016118142</v>
      </c>
      <c r="AK157" s="43">
        <v>4.3404071868729996</v>
      </c>
      <c r="AM157" s="43">
        <f t="shared" si="21"/>
        <v>-6.3948846218409017E-13</v>
      </c>
      <c r="AN157" s="43">
        <f t="shared" si="22"/>
        <v>-5.8264504332328215E-13</v>
      </c>
      <c r="AO157" s="43">
        <f t="shared" si="23"/>
        <v>1.3944401189291966E-13</v>
      </c>
    </row>
    <row r="158" spans="1:41" x14ac:dyDescent="0.35">
      <c r="A158" t="s">
        <v>123</v>
      </c>
      <c r="B158">
        <v>100.45310971762729</v>
      </c>
      <c r="C158">
        <v>100.50336139832645</v>
      </c>
      <c r="D158">
        <v>4.3219947468068778</v>
      </c>
      <c r="F158">
        <v>100.453109717627</v>
      </c>
      <c r="G158">
        <v>100.50336139832601</v>
      </c>
      <c r="H158">
        <v>4.3219947468070004</v>
      </c>
      <c r="J158" s="43">
        <f t="shared" si="24"/>
        <v>2.8421709430404007E-13</v>
      </c>
      <c r="K158" s="43">
        <f t="shared" si="25"/>
        <v>4.4053649617126212E-13</v>
      </c>
      <c r="L158" s="43">
        <f t="shared" si="26"/>
        <v>-1.2256862191861728E-13</v>
      </c>
      <c r="N158" t="s">
        <v>341</v>
      </c>
      <c r="O158">
        <v>99.95</v>
      </c>
      <c r="P158">
        <v>100</v>
      </c>
      <c r="Q158">
        <v>4.68</v>
      </c>
      <c r="S158" t="s">
        <v>341</v>
      </c>
      <c r="T158">
        <v>99.95</v>
      </c>
      <c r="U158">
        <v>100</v>
      </c>
      <c r="V158">
        <v>4.68</v>
      </c>
      <c r="X158">
        <f t="shared" si="27"/>
        <v>0</v>
      </c>
      <c r="Y158">
        <f t="shared" si="28"/>
        <v>0</v>
      </c>
      <c r="Z158">
        <f t="shared" si="29"/>
        <v>0</v>
      </c>
      <c r="AC158" t="s">
        <v>341</v>
      </c>
      <c r="AD158" s="43">
        <v>98.947640007340468</v>
      </c>
      <c r="AE158" s="43">
        <v>98.997138576628771</v>
      </c>
      <c r="AF158" s="43">
        <v>4.8099999999999996</v>
      </c>
      <c r="AH158" t="s">
        <v>341</v>
      </c>
      <c r="AI158" s="43">
        <v>98.947640007340993</v>
      </c>
      <c r="AJ158" s="43">
        <v>98.997138576628998</v>
      </c>
      <c r="AK158" s="43">
        <v>4.8099999999999996</v>
      </c>
      <c r="AM158" s="43">
        <f t="shared" si="21"/>
        <v>-5.2580162446247414E-13</v>
      </c>
      <c r="AN158" s="43">
        <f t="shared" si="22"/>
        <v>-2.2737367544323206E-13</v>
      </c>
      <c r="AO158" s="43">
        <f t="shared" si="23"/>
        <v>0</v>
      </c>
    </row>
    <row r="159" spans="1:41" x14ac:dyDescent="0.35">
      <c r="A159" t="s">
        <v>341</v>
      </c>
      <c r="B159">
        <v>99.95</v>
      </c>
      <c r="C159">
        <v>100</v>
      </c>
      <c r="D159">
        <v>4.68</v>
      </c>
      <c r="F159">
        <v>99.95</v>
      </c>
      <c r="G159">
        <v>100</v>
      </c>
      <c r="H159">
        <v>4.68</v>
      </c>
      <c r="J159" s="43">
        <f t="shared" si="24"/>
        <v>0</v>
      </c>
      <c r="K159" s="43">
        <f t="shared" si="25"/>
        <v>0</v>
      </c>
      <c r="L159" s="43">
        <f t="shared" si="26"/>
        <v>0</v>
      </c>
      <c r="N159" t="s">
        <v>353</v>
      </c>
      <c r="O159">
        <v>99.95</v>
      </c>
      <c r="P159">
        <v>100</v>
      </c>
      <c r="Q159">
        <v>4.68</v>
      </c>
      <c r="S159" t="s">
        <v>353</v>
      </c>
      <c r="T159">
        <v>99.95</v>
      </c>
      <c r="U159">
        <v>100</v>
      </c>
      <c r="V159">
        <v>4.68</v>
      </c>
      <c r="X159">
        <f t="shared" si="27"/>
        <v>0</v>
      </c>
      <c r="Y159">
        <f t="shared" si="28"/>
        <v>0</v>
      </c>
      <c r="Z159">
        <f t="shared" si="29"/>
        <v>0</v>
      </c>
      <c r="AC159" t="s">
        <v>353</v>
      </c>
      <c r="AD159" s="43">
        <v>98.947640007340468</v>
      </c>
      <c r="AE159" s="43">
        <v>98.997138576628771</v>
      </c>
      <c r="AF159" s="43">
        <v>4.8099999999999996</v>
      </c>
      <c r="AH159" t="s">
        <v>353</v>
      </c>
      <c r="AI159" s="43">
        <v>98.947640007340993</v>
      </c>
      <c r="AJ159" s="43">
        <v>98.997138576628998</v>
      </c>
      <c r="AK159" s="43">
        <v>4.8099999999999996</v>
      </c>
      <c r="AM159" s="43">
        <f t="shared" si="21"/>
        <v>-5.2580162446247414E-13</v>
      </c>
      <c r="AN159" s="43">
        <f t="shared" si="22"/>
        <v>-2.2737367544323206E-13</v>
      </c>
      <c r="AO159" s="43">
        <f t="shared" si="23"/>
        <v>0</v>
      </c>
    </row>
    <row r="160" spans="1:41" x14ac:dyDescent="0.35">
      <c r="A160" t="s">
        <v>152</v>
      </c>
      <c r="B160">
        <v>96.961816595490347</v>
      </c>
      <c r="C160">
        <v>97.010321756368526</v>
      </c>
      <c r="D160">
        <v>4.68</v>
      </c>
      <c r="F160">
        <v>96.961816595490006</v>
      </c>
      <c r="G160">
        <v>97.010321756368</v>
      </c>
      <c r="H160">
        <v>4.68</v>
      </c>
      <c r="J160" s="43">
        <f t="shared" si="24"/>
        <v>3.4106051316484809E-13</v>
      </c>
      <c r="K160" s="43">
        <f t="shared" si="25"/>
        <v>5.2580162446247414E-13</v>
      </c>
      <c r="L160" s="43">
        <f t="shared" si="26"/>
        <v>0</v>
      </c>
      <c r="N160" t="s">
        <v>152</v>
      </c>
      <c r="O160">
        <v>96.982001848901092</v>
      </c>
      <c r="P160">
        <v>97.030517107454813</v>
      </c>
      <c r="Q160">
        <v>4.68</v>
      </c>
      <c r="S160" t="s">
        <v>152</v>
      </c>
      <c r="T160">
        <v>96.982001848901007</v>
      </c>
      <c r="U160">
        <v>97.030517107454997</v>
      </c>
      <c r="V160">
        <v>4.68</v>
      </c>
      <c r="X160">
        <f t="shared" si="27"/>
        <v>0</v>
      </c>
      <c r="Y160">
        <f t="shared" si="28"/>
        <v>-1.8474111129762605E-13</v>
      </c>
      <c r="Z160">
        <f t="shared" si="29"/>
        <v>0</v>
      </c>
      <c r="AC160" t="s">
        <v>359</v>
      </c>
      <c r="AD160" s="43">
        <v>98.947640007340468</v>
      </c>
      <c r="AE160" s="43">
        <v>98.997138576628771</v>
      </c>
      <c r="AF160" s="43">
        <v>4.8099999999999996</v>
      </c>
      <c r="AH160" t="s">
        <v>359</v>
      </c>
      <c r="AI160" s="43">
        <v>98.947640007340993</v>
      </c>
      <c r="AJ160" s="43">
        <v>98.997138576628998</v>
      </c>
      <c r="AK160" s="43">
        <v>4.8099999999999996</v>
      </c>
      <c r="AM160" s="43">
        <f t="shared" si="21"/>
        <v>-5.2580162446247414E-13</v>
      </c>
      <c r="AN160" s="43">
        <f t="shared" si="22"/>
        <v>-2.2737367544323206E-13</v>
      </c>
      <c r="AO160" s="43">
        <f t="shared" si="23"/>
        <v>0</v>
      </c>
    </row>
    <row r="161" spans="1:41" x14ac:dyDescent="0.35">
      <c r="A161" t="s">
        <v>128</v>
      </c>
      <c r="B161">
        <v>101.08026435200642</v>
      </c>
      <c r="C161">
        <v>101.13082976688986</v>
      </c>
      <c r="D161">
        <v>4.2951788391457848</v>
      </c>
      <c r="F161">
        <v>101.08026435200701</v>
      </c>
      <c r="G161">
        <v>101.13082976689</v>
      </c>
      <c r="H161">
        <v>4.2951788391459997</v>
      </c>
      <c r="J161" s="43">
        <f t="shared" si="24"/>
        <v>-5.8264504332328215E-13</v>
      </c>
      <c r="K161" s="43">
        <f t="shared" si="25"/>
        <v>-1.4210854715202004E-13</v>
      </c>
      <c r="L161" s="43">
        <f t="shared" si="26"/>
        <v>-2.1493917756743031E-13</v>
      </c>
      <c r="N161" t="s">
        <v>128</v>
      </c>
      <c r="O161">
        <v>100.8673158317163</v>
      </c>
      <c r="P161">
        <v>100.91777471907582</v>
      </c>
      <c r="Q161">
        <v>4.3042467118321524</v>
      </c>
      <c r="S161" t="s">
        <v>128</v>
      </c>
      <c r="T161">
        <v>100.867315831716</v>
      </c>
      <c r="U161">
        <v>100.91777471907599</v>
      </c>
      <c r="V161">
        <v>4.3042467118319996</v>
      </c>
      <c r="X161">
        <f t="shared" si="27"/>
        <v>2.9842794901924208E-13</v>
      </c>
      <c r="Y161">
        <f t="shared" si="28"/>
        <v>-1.7053025658242404E-13</v>
      </c>
      <c r="Z161">
        <f t="shared" si="29"/>
        <v>1.5276668818842154E-13</v>
      </c>
      <c r="AC161" t="s">
        <v>152</v>
      </c>
      <c r="AD161" s="43">
        <v>96.01679674130537</v>
      </c>
      <c r="AE161" s="43">
        <v>96.064829155883302</v>
      </c>
      <c r="AF161" s="43">
        <v>4.8099999999999996</v>
      </c>
      <c r="AH161" t="s">
        <v>152</v>
      </c>
      <c r="AI161" s="43">
        <v>96.016796741305001</v>
      </c>
      <c r="AJ161" s="43">
        <v>96.064829155883004</v>
      </c>
      <c r="AK161" s="43">
        <v>4.8099999999999996</v>
      </c>
      <c r="AM161" s="43">
        <f t="shared" si="21"/>
        <v>3.694822225952521E-13</v>
      </c>
      <c r="AN161" s="43">
        <f t="shared" si="22"/>
        <v>2.9842794901924208E-13</v>
      </c>
      <c r="AO161" s="43">
        <f t="shared" si="23"/>
        <v>0</v>
      </c>
    </row>
    <row r="162" spans="1:41" x14ac:dyDescent="0.35">
      <c r="A162" t="s">
        <v>172</v>
      </c>
      <c r="B162">
        <v>101.05939207611843</v>
      </c>
      <c r="C162">
        <v>101.10994704964324</v>
      </c>
      <c r="D162">
        <v>4.2497055189736264</v>
      </c>
      <c r="F162">
        <v>101.059392076118</v>
      </c>
      <c r="G162">
        <v>101.109947049643</v>
      </c>
      <c r="H162">
        <v>4.2497055189740003</v>
      </c>
      <c r="J162" s="43">
        <f t="shared" si="24"/>
        <v>4.2632564145606011E-13</v>
      </c>
      <c r="K162" s="43">
        <f t="shared" si="25"/>
        <v>2.4158453015843406E-13</v>
      </c>
      <c r="L162" s="43">
        <f t="shared" si="26"/>
        <v>-3.7392311469375272E-13</v>
      </c>
      <c r="N162" t="s">
        <v>172</v>
      </c>
      <c r="O162">
        <v>100.85037601663497</v>
      </c>
      <c r="P162">
        <v>100.90082642984989</v>
      </c>
      <c r="Q162">
        <v>4.2585131876866757</v>
      </c>
      <c r="S162" t="s">
        <v>172</v>
      </c>
      <c r="T162">
        <v>100.850376016635</v>
      </c>
      <c r="U162">
        <v>100.90082642985</v>
      </c>
      <c r="V162">
        <v>4.2585131876869999</v>
      </c>
      <c r="X162">
        <f t="shared" si="27"/>
        <v>0</v>
      </c>
      <c r="Y162">
        <f t="shared" si="28"/>
        <v>-1.1368683772161603E-13</v>
      </c>
      <c r="Z162">
        <f t="shared" si="29"/>
        <v>-3.2418512319054571E-13</v>
      </c>
      <c r="AC162" t="s">
        <v>128</v>
      </c>
      <c r="AD162" s="43">
        <v>100.66092688649711</v>
      </c>
      <c r="AE162" s="43">
        <v>100.71128252776099</v>
      </c>
      <c r="AF162" s="43">
        <v>4.3130718733550522</v>
      </c>
      <c r="AH162" t="s">
        <v>128</v>
      </c>
      <c r="AI162" s="43">
        <v>100.66092688649699</v>
      </c>
      <c r="AJ162" s="43">
        <v>100.711282527761</v>
      </c>
      <c r="AK162" s="43">
        <v>4.3130718733549998</v>
      </c>
      <c r="AM162" s="43">
        <f t="shared" si="21"/>
        <v>1.1368683772161603E-13</v>
      </c>
      <c r="AN162" s="43">
        <f t="shared" si="22"/>
        <v>0</v>
      </c>
      <c r="AO162" s="43">
        <f t="shared" si="23"/>
        <v>5.2402526762307389E-14</v>
      </c>
    </row>
    <row r="163" spans="1:41" x14ac:dyDescent="0.35">
      <c r="A163" t="s">
        <v>120</v>
      </c>
      <c r="B163">
        <v>100.03341909297525</v>
      </c>
      <c r="C163">
        <v>100.08346082338694</v>
      </c>
      <c r="D163">
        <v>4.3869636040543707</v>
      </c>
      <c r="F163">
        <v>100.033419092976</v>
      </c>
      <c r="G163">
        <v>100.08346082338799</v>
      </c>
      <c r="H163">
        <v>4.3869636040540003</v>
      </c>
      <c r="J163" s="43">
        <f t="shared" si="24"/>
        <v>-7.531752999057062E-13</v>
      </c>
      <c r="K163" s="43">
        <f t="shared" si="25"/>
        <v>-1.0516032489249483E-12</v>
      </c>
      <c r="L163" s="43">
        <f t="shared" si="26"/>
        <v>3.7037040101495222E-13</v>
      </c>
      <c r="N163" t="s">
        <v>120</v>
      </c>
      <c r="O163">
        <v>101.10812727808971</v>
      </c>
      <c r="P163">
        <v>101.15870663140541</v>
      </c>
      <c r="Q163">
        <v>4.3403332705688236</v>
      </c>
      <c r="S163" t="s">
        <v>120</v>
      </c>
      <c r="T163">
        <v>101.108127278089</v>
      </c>
      <c r="U163">
        <v>101.158706631405</v>
      </c>
      <c r="V163">
        <v>4.3403332705690003</v>
      </c>
      <c r="X163">
        <f t="shared" si="27"/>
        <v>7.1054273576010019E-13</v>
      </c>
      <c r="Y163">
        <f t="shared" si="28"/>
        <v>4.1211478674085811E-13</v>
      </c>
      <c r="Z163">
        <f t="shared" si="29"/>
        <v>-1.7674750552032492E-13</v>
      </c>
      <c r="AC163" t="s">
        <v>172</v>
      </c>
      <c r="AD163" s="43">
        <v>100.64779839838296</v>
      </c>
      <c r="AE163" s="43">
        <v>100.69814747211902</v>
      </c>
      <c r="AF163" s="43">
        <v>4.2670844577252085</v>
      </c>
      <c r="AH163" t="s">
        <v>172</v>
      </c>
      <c r="AI163" s="43">
        <v>100.647798398383</v>
      </c>
      <c r="AJ163" s="43">
        <v>100.698147472119</v>
      </c>
      <c r="AK163" s="43">
        <v>4.2670844577249998</v>
      </c>
      <c r="AM163" s="43">
        <f t="shared" si="21"/>
        <v>0</v>
      </c>
      <c r="AN163" s="43">
        <f t="shared" si="22"/>
        <v>0</v>
      </c>
      <c r="AO163" s="43">
        <f t="shared" si="23"/>
        <v>2.0872192862952943E-13</v>
      </c>
    </row>
    <row r="164" spans="1:41" x14ac:dyDescent="0.35">
      <c r="A164" t="s">
        <v>105</v>
      </c>
      <c r="B164">
        <v>100.23177444389158</v>
      </c>
      <c r="C164">
        <v>100.28191540159237</v>
      </c>
      <c r="D164">
        <v>4.5496737689231974</v>
      </c>
      <c r="F164">
        <v>100.231774443891</v>
      </c>
      <c r="G164">
        <v>100.281915401592</v>
      </c>
      <c r="H164">
        <v>4.5496737689230002</v>
      </c>
      <c r="J164" s="43">
        <f t="shared" si="24"/>
        <v>5.8264504332328215E-13</v>
      </c>
      <c r="K164" s="43">
        <f t="shared" si="25"/>
        <v>3.694822225952521E-13</v>
      </c>
      <c r="L164" s="43">
        <f t="shared" si="26"/>
        <v>1.971756091734278E-13</v>
      </c>
      <c r="N164" t="s">
        <v>105</v>
      </c>
      <c r="O164">
        <v>100.00194619018701</v>
      </c>
      <c r="P164">
        <v>100.05197217627514</v>
      </c>
      <c r="Q164">
        <v>4.5601300011974022</v>
      </c>
      <c r="S164" t="s">
        <v>105</v>
      </c>
      <c r="T164">
        <v>100.00194619018799</v>
      </c>
      <c r="U164">
        <v>100.051972176276</v>
      </c>
      <c r="V164">
        <v>4.5601300011969998</v>
      </c>
      <c r="X164">
        <f t="shared" si="27"/>
        <v>-9.8054897534893826E-13</v>
      </c>
      <c r="Y164">
        <f t="shared" si="28"/>
        <v>-8.5265128291212022E-13</v>
      </c>
      <c r="Z164">
        <f t="shared" si="29"/>
        <v>4.0234482412415673E-13</v>
      </c>
      <c r="AC164" t="s">
        <v>120</v>
      </c>
      <c r="AD164" s="43">
        <v>100.89825796083245</v>
      </c>
      <c r="AE164" s="43">
        <v>100.94873232699595</v>
      </c>
      <c r="AF164" s="43">
        <v>4.349361204237578</v>
      </c>
      <c r="AH164" t="s">
        <v>120</v>
      </c>
      <c r="AI164" s="43">
        <v>100.89825796083301</v>
      </c>
      <c r="AJ164" s="43">
        <v>100.94873232699599</v>
      </c>
      <c r="AK164" s="43">
        <v>4.3493612042379999</v>
      </c>
      <c r="AM164" s="43">
        <f t="shared" si="21"/>
        <v>-5.5422333389287814E-13</v>
      </c>
      <c r="AN164" s="43">
        <f t="shared" si="22"/>
        <v>0</v>
      </c>
      <c r="AO164" s="43">
        <f t="shared" si="23"/>
        <v>-4.2188474935755949E-13</v>
      </c>
    </row>
    <row r="165" spans="1:41" x14ac:dyDescent="0.35">
      <c r="A165" t="s">
        <v>94</v>
      </c>
      <c r="B165">
        <v>100.35944295583273</v>
      </c>
      <c r="C165">
        <v>100.40964777972259</v>
      </c>
      <c r="D165">
        <v>4.6061310862739671</v>
      </c>
      <c r="F165">
        <v>100.359442955833</v>
      </c>
      <c r="G165">
        <v>100.409647779723</v>
      </c>
      <c r="H165">
        <v>4.6061310862739999</v>
      </c>
      <c r="J165" s="43">
        <f t="shared" si="24"/>
        <v>-2.7000623958883807E-13</v>
      </c>
      <c r="K165" s="43">
        <f t="shared" si="25"/>
        <v>-4.1211478674085811E-13</v>
      </c>
      <c r="L165" s="43">
        <f t="shared" si="26"/>
        <v>-3.2862601528904634E-14</v>
      </c>
      <c r="N165" t="s">
        <v>94</v>
      </c>
      <c r="O165">
        <v>100.12452799171709</v>
      </c>
      <c r="P165">
        <v>100.17461529936676</v>
      </c>
      <c r="Q165">
        <v>4.6169381196807411</v>
      </c>
      <c r="S165" t="s">
        <v>94</v>
      </c>
      <c r="T165">
        <v>100.12452799171599</v>
      </c>
      <c r="U165">
        <v>100.174615299366</v>
      </c>
      <c r="V165">
        <v>4.6169381196810004</v>
      </c>
      <c r="X165">
        <f t="shared" si="27"/>
        <v>1.0942358130705543E-12</v>
      </c>
      <c r="Y165">
        <f t="shared" si="28"/>
        <v>7.673861546209082E-13</v>
      </c>
      <c r="Z165">
        <f t="shared" si="29"/>
        <v>-2.5934809855243657E-13</v>
      </c>
      <c r="AC165" t="s">
        <v>105</v>
      </c>
      <c r="AD165" s="43">
        <v>101.14038573090536</v>
      </c>
      <c r="AE165" s="43">
        <v>101.19098122151611</v>
      </c>
      <c r="AF165" s="43">
        <v>4.5088010264593432</v>
      </c>
      <c r="AH165" t="s">
        <v>105</v>
      </c>
      <c r="AI165" s="43">
        <v>101.140385730905</v>
      </c>
      <c r="AJ165" s="43">
        <v>101.190981221516</v>
      </c>
      <c r="AK165" s="43">
        <v>4.5088010264590004</v>
      </c>
      <c r="AM165" s="43">
        <f t="shared" si="21"/>
        <v>3.694822225952521E-13</v>
      </c>
      <c r="AN165" s="43">
        <f t="shared" si="22"/>
        <v>1.1368683772161603E-13</v>
      </c>
      <c r="AO165" s="43">
        <f t="shared" si="23"/>
        <v>3.4283687000424834E-13</v>
      </c>
    </row>
    <row r="166" spans="1:41" x14ac:dyDescent="0.35">
      <c r="A166" t="s">
        <v>133</v>
      </c>
      <c r="B166">
        <v>100.78322934696982</v>
      </c>
      <c r="C166">
        <v>100.83364617005483</v>
      </c>
      <c r="D166">
        <v>4.3594902762778958</v>
      </c>
      <c r="F166">
        <v>100.78322934697</v>
      </c>
      <c r="G166">
        <v>100.833646170055</v>
      </c>
      <c r="H166">
        <v>4.3594902762779997</v>
      </c>
      <c r="J166" s="43">
        <f t="shared" si="24"/>
        <v>-1.8474111129762605E-13</v>
      </c>
      <c r="K166" s="43">
        <f t="shared" si="25"/>
        <v>-1.7053025658242404E-13</v>
      </c>
      <c r="L166" s="43">
        <f t="shared" si="26"/>
        <v>-1.0391687510491465E-13</v>
      </c>
      <c r="N166" t="s">
        <v>133</v>
      </c>
      <c r="O166">
        <v>100.56291889802911</v>
      </c>
      <c r="P166">
        <v>100.6132255107845</v>
      </c>
      <c r="Q166">
        <v>4.3690409264623167</v>
      </c>
      <c r="S166" t="s">
        <v>133</v>
      </c>
      <c r="T166">
        <v>100.562918898029</v>
      </c>
      <c r="U166">
        <v>100.61322551078401</v>
      </c>
      <c r="V166">
        <v>4.3690409264619996</v>
      </c>
      <c r="X166">
        <f t="shared" si="27"/>
        <v>1.1368683772161603E-13</v>
      </c>
      <c r="Y166">
        <f t="shared" si="28"/>
        <v>4.9737991503207013E-13</v>
      </c>
      <c r="Z166">
        <f t="shared" si="29"/>
        <v>3.1707969583294471E-13</v>
      </c>
      <c r="AC166" t="s">
        <v>94</v>
      </c>
      <c r="AD166" s="43">
        <v>101.29696625519786</v>
      </c>
      <c r="AE166" s="43">
        <v>101.34764007523547</v>
      </c>
      <c r="AF166" s="43">
        <v>4.5635004392471581</v>
      </c>
      <c r="AH166" t="s">
        <v>94</v>
      </c>
      <c r="AI166" s="43">
        <v>101.296966255198</v>
      </c>
      <c r="AJ166" s="43">
        <v>101.347640075236</v>
      </c>
      <c r="AK166" s="43">
        <v>4.563500439247</v>
      </c>
      <c r="AM166" s="43">
        <f t="shared" si="21"/>
        <v>-1.4210854715202004E-13</v>
      </c>
      <c r="AN166" s="43">
        <f t="shared" si="22"/>
        <v>-5.2580162446247414E-13</v>
      </c>
      <c r="AO166" s="43">
        <f t="shared" si="23"/>
        <v>1.5809575870662229E-13</v>
      </c>
    </row>
    <row r="167" spans="1:41" x14ac:dyDescent="0.35">
      <c r="A167" t="s">
        <v>110</v>
      </c>
      <c r="B167">
        <v>101.1254701304486</v>
      </c>
      <c r="C167">
        <v>101.17605815952837</v>
      </c>
      <c r="D167">
        <v>4.5094660564914699</v>
      </c>
      <c r="F167">
        <v>101.125470130449</v>
      </c>
      <c r="G167">
        <v>101.17605815952901</v>
      </c>
      <c r="H167">
        <v>4.5094660564910001</v>
      </c>
      <c r="J167" s="171">
        <f t="shared" si="24"/>
        <v>-3.979039320256561E-13</v>
      </c>
      <c r="K167" s="171">
        <f t="shared" si="25"/>
        <v>-6.3948846218409017E-13</v>
      </c>
      <c r="L167" s="43">
        <f t="shared" si="26"/>
        <v>4.6984638402136625E-13</v>
      </c>
      <c r="N167" t="s">
        <v>110</v>
      </c>
      <c r="O167">
        <v>100.89409038639077</v>
      </c>
      <c r="P167">
        <v>100.94456266772463</v>
      </c>
      <c r="Q167">
        <v>4.5198075849000476</v>
      </c>
      <c r="S167" t="s">
        <v>110</v>
      </c>
      <c r="T167">
        <v>100.89409038639</v>
      </c>
      <c r="U167">
        <v>100.944562667724</v>
      </c>
      <c r="V167">
        <v>4.5198075848999997</v>
      </c>
      <c r="X167">
        <f t="shared" si="27"/>
        <v>7.673861546209082E-13</v>
      </c>
      <c r="Y167">
        <f t="shared" si="28"/>
        <v>6.2527760746888816E-13</v>
      </c>
      <c r="Z167">
        <f t="shared" si="29"/>
        <v>4.7961634663806763E-14</v>
      </c>
      <c r="AC167" t="s">
        <v>364</v>
      </c>
      <c r="AD167" s="43">
        <v>99.95</v>
      </c>
      <c r="AE167" s="43">
        <v>100</v>
      </c>
      <c r="AF167" s="43">
        <v>4.8099999999999996</v>
      </c>
      <c r="AM167" s="43"/>
      <c r="AN167" s="43"/>
      <c r="AO167" s="43"/>
    </row>
    <row r="168" spans="1:41" x14ac:dyDescent="0.35">
      <c r="A168" t="s">
        <v>122</v>
      </c>
      <c r="B168">
        <v>100.45515092186032</v>
      </c>
      <c r="C168">
        <v>100.50540362367215</v>
      </c>
      <c r="D168">
        <v>4.3322715426361995</v>
      </c>
      <c r="F168">
        <v>100.45515092186</v>
      </c>
      <c r="G168">
        <v>100.505403623672</v>
      </c>
      <c r="H168">
        <v>4.3322715426359997</v>
      </c>
      <c r="J168" s="43">
        <f t="shared" si="24"/>
        <v>3.2684965844964609E-13</v>
      </c>
      <c r="K168" s="43">
        <f t="shared" si="25"/>
        <v>1.5631940186722204E-13</v>
      </c>
      <c r="L168" s="43">
        <f t="shared" si="26"/>
        <v>1.9984014443252818E-13</v>
      </c>
      <c r="N168" t="s">
        <v>122</v>
      </c>
      <c r="O168">
        <v>100.23787138252558</v>
      </c>
      <c r="P168">
        <v>100.28801539022069</v>
      </c>
      <c r="Q168">
        <v>4.3416623442571236</v>
      </c>
      <c r="S168" t="s">
        <v>122</v>
      </c>
      <c r="T168">
        <v>100.237871382526</v>
      </c>
      <c r="U168">
        <v>100.28801539022101</v>
      </c>
      <c r="V168">
        <v>4.3416623442570002</v>
      </c>
      <c r="X168">
        <f t="shared" si="27"/>
        <v>-4.1211478674085811E-13</v>
      </c>
      <c r="Y168">
        <f t="shared" si="28"/>
        <v>-3.1263880373444408E-13</v>
      </c>
      <c r="Z168">
        <f t="shared" si="29"/>
        <v>1.2345680033831741E-13</v>
      </c>
      <c r="AC168" t="s">
        <v>133</v>
      </c>
      <c r="AD168" s="43">
        <v>100.34939996150577</v>
      </c>
      <c r="AE168" s="43">
        <v>100.39959976138645</v>
      </c>
      <c r="AF168" s="43">
        <v>4.3783371750956226</v>
      </c>
      <c r="AH168" t="s">
        <v>133</v>
      </c>
      <c r="AI168" s="43">
        <v>100.349399961505</v>
      </c>
      <c r="AJ168" s="43">
        <v>100.399599761386</v>
      </c>
      <c r="AK168" s="43">
        <v>4.3783371750960001</v>
      </c>
      <c r="AM168" s="43">
        <f>AD168-AI168</f>
        <v>7.673861546209082E-13</v>
      </c>
      <c r="AN168" s="43">
        <f>AE168-AJ168</f>
        <v>4.5474735088646412E-13</v>
      </c>
      <c r="AO168" s="43">
        <f>AF168-AK168</f>
        <v>-3.7747582837255322E-13</v>
      </c>
    </row>
    <row r="169" spans="1:41" x14ac:dyDescent="0.35">
      <c r="A169" t="s">
        <v>151</v>
      </c>
      <c r="B169">
        <v>96.56008811762932</v>
      </c>
      <c r="C169">
        <v>96.608392313786212</v>
      </c>
      <c r="D169">
        <v>4.726</v>
      </c>
      <c r="F169">
        <v>96.560088117628993</v>
      </c>
      <c r="G169">
        <v>96.608392313785998</v>
      </c>
      <c r="H169">
        <v>4.726</v>
      </c>
      <c r="J169" s="43">
        <f t="shared" si="24"/>
        <v>3.2684965844964609E-13</v>
      </c>
      <c r="K169" s="43">
        <f t="shared" si="25"/>
        <v>2.1316282072803006E-13</v>
      </c>
      <c r="L169" s="43">
        <f t="shared" si="26"/>
        <v>0</v>
      </c>
      <c r="N169" t="s">
        <v>151</v>
      </c>
      <c r="O169">
        <v>96.580324406089616</v>
      </c>
      <c r="P169">
        <v>96.628638725452333</v>
      </c>
      <c r="Q169">
        <v>4.726</v>
      </c>
      <c r="S169" t="s">
        <v>151</v>
      </c>
      <c r="T169">
        <v>96.580324406089005</v>
      </c>
      <c r="U169">
        <v>96.628638725452006</v>
      </c>
      <c r="V169">
        <v>4.726</v>
      </c>
      <c r="X169">
        <f t="shared" si="27"/>
        <v>6.1106675275368616E-13</v>
      </c>
      <c r="Y169">
        <f t="shared" si="28"/>
        <v>3.2684965844964609E-13</v>
      </c>
      <c r="Z169">
        <f t="shared" si="29"/>
        <v>0</v>
      </c>
      <c r="AC169" t="s">
        <v>110</v>
      </c>
      <c r="AD169" s="43">
        <v>100.66983796493174</v>
      </c>
      <c r="AE169" s="43">
        <v>100.72019806396372</v>
      </c>
      <c r="AF169" s="43">
        <v>4.5298759213147326</v>
      </c>
      <c r="AH169" t="s">
        <v>110</v>
      </c>
      <c r="AI169" s="43">
        <v>100.66983796493101</v>
      </c>
      <c r="AJ169" s="43">
        <v>100.720198063963</v>
      </c>
      <c r="AK169" s="43">
        <v>4.5298759213149999</v>
      </c>
      <c r="AM169" s="43">
        <f t="shared" ref="AM169:AM232" si="30">AD169-AI169</f>
        <v>7.3896444519050419E-13</v>
      </c>
      <c r="AN169" s="43">
        <f t="shared" ref="AN169:AN232" si="31">AE169-AJ169</f>
        <v>7.2475359047530219E-13</v>
      </c>
      <c r="AO169" s="43">
        <f t="shared" ref="AO169:AO232" si="32">AF169-AK169</f>
        <v>-2.6734170432973769E-13</v>
      </c>
    </row>
    <row r="170" spans="1:41" x14ac:dyDescent="0.35">
      <c r="A170" t="s">
        <v>119</v>
      </c>
      <c r="B170">
        <v>100.03393003400002</v>
      </c>
      <c r="C170">
        <v>100.08397202001002</v>
      </c>
      <c r="D170">
        <v>4.40255308724063</v>
      </c>
      <c r="F170">
        <v>100.033930034001</v>
      </c>
      <c r="G170">
        <v>100.083972020011</v>
      </c>
      <c r="H170">
        <v>4.4025530872410004</v>
      </c>
      <c r="J170" s="43">
        <f t="shared" si="24"/>
        <v>-9.8054897534893826E-13</v>
      </c>
      <c r="K170" s="43">
        <f t="shared" si="25"/>
        <v>-9.8054897534893826E-13</v>
      </c>
      <c r="L170" s="43">
        <f t="shared" si="26"/>
        <v>-3.7037040101495222E-13</v>
      </c>
      <c r="N170" t="s">
        <v>119</v>
      </c>
      <c r="O170">
        <v>101.11512695460536</v>
      </c>
      <c r="P170">
        <v>101.1657098095101</v>
      </c>
      <c r="Q170">
        <v>4.3554777684026984</v>
      </c>
      <c r="S170" t="s">
        <v>119</v>
      </c>
      <c r="T170">
        <v>101.115126954605</v>
      </c>
      <c r="U170">
        <v>101.16570980951001</v>
      </c>
      <c r="V170">
        <v>4.3554777684030004</v>
      </c>
      <c r="X170">
        <f t="shared" si="27"/>
        <v>3.5527136788005009E-13</v>
      </c>
      <c r="Y170">
        <f t="shared" si="28"/>
        <v>0</v>
      </c>
      <c r="Z170">
        <f t="shared" si="29"/>
        <v>-3.0198066269804258E-13</v>
      </c>
      <c r="AC170" t="s">
        <v>122</v>
      </c>
      <c r="AD170" s="43">
        <v>100.0272899217274</v>
      </c>
      <c r="AE170" s="43">
        <v>100.0773285860204</v>
      </c>
      <c r="AF170" s="43">
        <v>4.3508025858798005</v>
      </c>
      <c r="AH170" t="s">
        <v>122</v>
      </c>
      <c r="AI170" s="43">
        <v>100.027289921728</v>
      </c>
      <c r="AJ170" s="43">
        <v>100.077328586021</v>
      </c>
      <c r="AK170" s="43">
        <v>4.3508025858800004</v>
      </c>
      <c r="AM170" s="43">
        <f t="shared" si="30"/>
        <v>-5.9685589803848416E-13</v>
      </c>
      <c r="AN170" s="43">
        <f t="shared" si="31"/>
        <v>-5.9685589803848416E-13</v>
      </c>
      <c r="AO170" s="43">
        <f t="shared" si="32"/>
        <v>-1.9984014443252818E-13</v>
      </c>
    </row>
    <row r="171" spans="1:41" x14ac:dyDescent="0.35">
      <c r="A171" t="s">
        <v>104</v>
      </c>
      <c r="B171">
        <v>100.2350082943347</v>
      </c>
      <c r="C171">
        <v>100.28515086976958</v>
      </c>
      <c r="D171">
        <v>4.5806881279616851</v>
      </c>
      <c r="F171">
        <v>100.23500829433399</v>
      </c>
      <c r="G171">
        <v>100.285150869769</v>
      </c>
      <c r="H171">
        <v>4.5806881279620004</v>
      </c>
      <c r="J171" s="43">
        <f t="shared" si="24"/>
        <v>7.1054273576010019E-13</v>
      </c>
      <c r="K171" s="43">
        <f t="shared" si="25"/>
        <v>5.8264504332328215E-13</v>
      </c>
      <c r="L171" s="43">
        <f t="shared" si="26"/>
        <v>-3.1530333899354446E-13</v>
      </c>
      <c r="N171" t="s">
        <v>104</v>
      </c>
      <c r="O171">
        <v>100.00254236281302</v>
      </c>
      <c r="P171">
        <v>100.05256864713658</v>
      </c>
      <c r="Q171">
        <v>4.5913363965708331</v>
      </c>
      <c r="S171" t="s">
        <v>104</v>
      </c>
      <c r="T171">
        <v>100.002542362813</v>
      </c>
      <c r="U171">
        <v>100.05256864713699</v>
      </c>
      <c r="V171">
        <v>4.5913363965710001</v>
      </c>
      <c r="X171">
        <f t="shared" si="27"/>
        <v>0</v>
      </c>
      <c r="Y171">
        <f t="shared" si="28"/>
        <v>-4.1211478674085811E-13</v>
      </c>
      <c r="Z171">
        <f t="shared" si="29"/>
        <v>-1.6697754290362354E-13</v>
      </c>
      <c r="AC171" t="s">
        <v>151</v>
      </c>
      <c r="AD171" s="43">
        <v>95.526845965648832</v>
      </c>
      <c r="AE171" s="43">
        <v>95.574633282289966</v>
      </c>
      <c r="AF171" s="43">
        <v>4.8579999999999997</v>
      </c>
      <c r="AH171" t="s">
        <v>151</v>
      </c>
      <c r="AI171" s="43">
        <v>95.526845965649002</v>
      </c>
      <c r="AJ171" s="43">
        <v>95.574633282289994</v>
      </c>
      <c r="AK171" s="43">
        <v>4.8579999999999997</v>
      </c>
      <c r="AM171" s="43">
        <f t="shared" si="30"/>
        <v>-1.7053025658242404E-13</v>
      </c>
      <c r="AN171" s="43">
        <f t="shared" si="31"/>
        <v>0</v>
      </c>
      <c r="AO171" s="43">
        <f t="shared" si="32"/>
        <v>0</v>
      </c>
    </row>
    <row r="172" spans="1:41" x14ac:dyDescent="0.35">
      <c r="A172" t="s">
        <v>160</v>
      </c>
      <c r="B172">
        <v>100.22521362155798</v>
      </c>
      <c r="C172">
        <v>100.27535129720658</v>
      </c>
      <c r="D172">
        <v>4.2928675335589848</v>
      </c>
      <c r="F172">
        <v>100.225213621558</v>
      </c>
      <c r="G172">
        <v>100.275351297207</v>
      </c>
      <c r="H172">
        <v>4.2928675335589999</v>
      </c>
      <c r="J172" s="43">
        <f t="shared" si="24"/>
        <v>0</v>
      </c>
      <c r="K172" s="43">
        <f t="shared" si="25"/>
        <v>-4.1211478674085811E-13</v>
      </c>
      <c r="L172" s="43">
        <f t="shared" si="26"/>
        <v>-1.5099033134902129E-14</v>
      </c>
      <c r="N172" t="s">
        <v>160</v>
      </c>
      <c r="O172">
        <v>100.01717748128186</v>
      </c>
      <c r="P172">
        <v>100.06721108682527</v>
      </c>
      <c r="Q172">
        <v>4.3017967156743806</v>
      </c>
      <c r="S172" t="s">
        <v>160</v>
      </c>
      <c r="T172">
        <v>100.017177481282</v>
      </c>
      <c r="U172">
        <v>100.067211086825</v>
      </c>
      <c r="V172">
        <v>4.3017967156739996</v>
      </c>
      <c r="X172">
        <f t="shared" si="27"/>
        <v>-1.4210854715202004E-13</v>
      </c>
      <c r="Y172">
        <f t="shared" si="28"/>
        <v>2.7000623958883807E-13</v>
      </c>
      <c r="Z172">
        <f t="shared" si="29"/>
        <v>3.8102854205135372E-13</v>
      </c>
      <c r="AC172" t="s">
        <v>119</v>
      </c>
      <c r="AD172" s="43">
        <v>100.90398919530452</v>
      </c>
      <c r="AE172" s="43">
        <v>100.95446642851877</v>
      </c>
      <c r="AF172" s="43">
        <v>4.3645914399635437</v>
      </c>
      <c r="AH172" t="s">
        <v>119</v>
      </c>
      <c r="AI172" s="43">
        <v>100.903989195305</v>
      </c>
      <c r="AJ172" s="43">
        <v>100.954466428519</v>
      </c>
      <c r="AK172" s="43">
        <v>4.3645914399640002</v>
      </c>
      <c r="AM172" s="43">
        <f t="shared" si="30"/>
        <v>-4.8316906031686813E-13</v>
      </c>
      <c r="AN172" s="43">
        <f t="shared" si="31"/>
        <v>-2.2737367544323206E-13</v>
      </c>
      <c r="AO172" s="43">
        <f t="shared" si="32"/>
        <v>-4.5652370772586437E-13</v>
      </c>
    </row>
    <row r="173" spans="1:41" x14ac:dyDescent="0.35">
      <c r="A173" s="168" t="s">
        <v>130</v>
      </c>
      <c r="B173">
        <v>100.41533129728074</v>
      </c>
      <c r="C173">
        <v>100.4655640793204</v>
      </c>
      <c r="D173">
        <v>4.3858311456064101</v>
      </c>
      <c r="F173">
        <v>100.415331297281</v>
      </c>
      <c r="G173">
        <v>100.465564079321</v>
      </c>
      <c r="H173">
        <v>4.3858311456059997</v>
      </c>
      <c r="J173" s="171">
        <f t="shared" si="24"/>
        <v>-2.5579538487363607E-13</v>
      </c>
      <c r="K173" s="171">
        <f t="shared" si="25"/>
        <v>-5.9685589803848416E-13</v>
      </c>
      <c r="L173" s="43">
        <f t="shared" si="26"/>
        <v>4.1033842990145786E-13</v>
      </c>
      <c r="N173" t="s">
        <v>130</v>
      </c>
      <c r="O173">
        <v>100.19358684228978</v>
      </c>
      <c r="P173">
        <v>100.24370869663809</v>
      </c>
      <c r="Q173">
        <v>4.3955376923796656</v>
      </c>
      <c r="S173" t="s">
        <v>130</v>
      </c>
      <c r="T173">
        <v>100.19358684229</v>
      </c>
      <c r="U173">
        <v>100.243708696638</v>
      </c>
      <c r="V173">
        <v>4.3955376923799996</v>
      </c>
      <c r="X173">
        <f t="shared" si="27"/>
        <v>-2.2737367544323206E-13</v>
      </c>
      <c r="Y173">
        <f t="shared" si="28"/>
        <v>0</v>
      </c>
      <c r="Z173">
        <f t="shared" si="29"/>
        <v>-3.3395508580724709E-13</v>
      </c>
      <c r="AC173" t="s">
        <v>104</v>
      </c>
      <c r="AD173" s="43">
        <v>101.1538780068804</v>
      </c>
      <c r="AE173" s="43">
        <v>101.2044802470039</v>
      </c>
      <c r="AF173" s="43">
        <v>4.5390777056394152</v>
      </c>
      <c r="AH173" t="s">
        <v>104</v>
      </c>
      <c r="AI173" s="43">
        <v>101.15387800688001</v>
      </c>
      <c r="AJ173" s="43">
        <v>101.204480247003</v>
      </c>
      <c r="AK173" s="43">
        <v>4.5390777056390004</v>
      </c>
      <c r="AM173" s="43">
        <f t="shared" si="30"/>
        <v>3.979039320256561E-13</v>
      </c>
      <c r="AN173" s="43">
        <f t="shared" si="31"/>
        <v>8.9528384705772623E-13</v>
      </c>
      <c r="AO173" s="43">
        <f t="shared" si="32"/>
        <v>4.1477932199995848E-13</v>
      </c>
    </row>
    <row r="174" spans="1:41" x14ac:dyDescent="0.35">
      <c r="A174" t="s">
        <v>97</v>
      </c>
      <c r="B174">
        <v>100.77234432831926</v>
      </c>
      <c r="C174">
        <v>100.82275570617234</v>
      </c>
      <c r="D174">
        <v>4.6182530594280768</v>
      </c>
      <c r="F174">
        <v>100.77234432831899</v>
      </c>
      <c r="G174">
        <v>100.822755706172</v>
      </c>
      <c r="H174">
        <v>4.6182530594279996</v>
      </c>
      <c r="J174" s="43">
        <f t="shared" si="24"/>
        <v>2.7000623958883807E-13</v>
      </c>
      <c r="K174" s="43">
        <f t="shared" si="25"/>
        <v>3.4106051316484809E-13</v>
      </c>
      <c r="L174" s="43">
        <f t="shared" si="26"/>
        <v>7.7271522513910895E-14</v>
      </c>
      <c r="N174" t="s">
        <v>97</v>
      </c>
      <c r="O174">
        <v>100.52999202047226</v>
      </c>
      <c r="P174">
        <v>100.58028216155303</v>
      </c>
      <c r="Q174">
        <v>4.629386495974515</v>
      </c>
      <c r="S174" t="s">
        <v>97</v>
      </c>
      <c r="T174">
        <v>100.52999202047199</v>
      </c>
      <c r="U174">
        <v>100.580282161553</v>
      </c>
      <c r="V174">
        <v>4.629386495975</v>
      </c>
      <c r="X174">
        <f t="shared" si="27"/>
        <v>2.7000623958883807E-13</v>
      </c>
      <c r="Y174">
        <f t="shared" si="28"/>
        <v>0</v>
      </c>
      <c r="Z174">
        <f t="shared" si="29"/>
        <v>-4.8494541715626838E-13</v>
      </c>
      <c r="AC174" t="s">
        <v>160</v>
      </c>
      <c r="AD174" s="43">
        <v>101.04935347333064</v>
      </c>
      <c r="AE174" s="43">
        <v>101.09990342504315</v>
      </c>
      <c r="AF174" s="43">
        <v>4.257855699329677</v>
      </c>
      <c r="AH174" t="s">
        <v>160</v>
      </c>
      <c r="AI174" s="43">
        <v>101.04935347333</v>
      </c>
      <c r="AJ174" s="43">
        <v>101.099903425043</v>
      </c>
      <c r="AK174" s="43">
        <v>4.2578556993300003</v>
      </c>
      <c r="AM174" s="43">
        <f t="shared" si="30"/>
        <v>6.3948846218409017E-13</v>
      </c>
      <c r="AN174" s="43">
        <f t="shared" si="31"/>
        <v>1.5631940186722204E-13</v>
      </c>
      <c r="AO174" s="43">
        <f t="shared" si="32"/>
        <v>-3.2329694477084558E-13</v>
      </c>
    </row>
    <row r="175" spans="1:41" x14ac:dyDescent="0.35">
      <c r="A175" t="s">
        <v>109</v>
      </c>
      <c r="B175">
        <v>101.13879334744345</v>
      </c>
      <c r="C175">
        <v>101.18938804146418</v>
      </c>
      <c r="D175">
        <v>4.5397547004806746</v>
      </c>
      <c r="F175">
        <v>101.13879334744399</v>
      </c>
      <c r="G175">
        <v>101.18938804146499</v>
      </c>
      <c r="H175">
        <v>4.5397547004809997</v>
      </c>
      <c r="J175" s="43">
        <f t="shared" si="24"/>
        <v>-5.4001247917767614E-13</v>
      </c>
      <c r="K175" s="43">
        <f t="shared" si="25"/>
        <v>-8.1001871876651421E-13</v>
      </c>
      <c r="L175" s="43">
        <f t="shared" si="26"/>
        <v>-3.2507330161024584E-13</v>
      </c>
      <c r="N175" t="s">
        <v>109</v>
      </c>
      <c r="O175">
        <v>100.90479105904491</v>
      </c>
      <c r="P175">
        <v>100.9552686933916</v>
      </c>
      <c r="Q175">
        <v>4.5502825750992235</v>
      </c>
      <c r="S175" t="s">
        <v>109</v>
      </c>
      <c r="T175">
        <v>100.904791059044</v>
      </c>
      <c r="U175">
        <v>100.95526869339101</v>
      </c>
      <c r="V175">
        <v>4.5502825750989997</v>
      </c>
      <c r="X175">
        <f t="shared" si="27"/>
        <v>9.0949470177292824E-13</v>
      </c>
      <c r="Y175">
        <f t="shared" si="28"/>
        <v>5.9685589803848416E-13</v>
      </c>
      <c r="Z175">
        <f t="shared" si="29"/>
        <v>2.2382096176443156E-13</v>
      </c>
      <c r="AC175" t="s">
        <v>130</v>
      </c>
      <c r="AD175" s="43">
        <v>99.978678105835016</v>
      </c>
      <c r="AE175" s="43">
        <v>100.02869245206104</v>
      </c>
      <c r="AF175" s="43">
        <v>4.4049861014745391</v>
      </c>
      <c r="AH175" t="s">
        <v>130</v>
      </c>
      <c r="AI175" s="43">
        <v>99.978678105835002</v>
      </c>
      <c r="AJ175" s="43">
        <v>100.02869245206099</v>
      </c>
      <c r="AK175" s="43">
        <v>4.404986101475</v>
      </c>
      <c r="AM175" s="43">
        <f t="shared" si="30"/>
        <v>0</v>
      </c>
      <c r="AN175" s="43">
        <f t="shared" si="31"/>
        <v>0</v>
      </c>
      <c r="AO175" s="43">
        <f t="shared" si="32"/>
        <v>-4.60964599824365E-13</v>
      </c>
    </row>
    <row r="176" spans="1:41" x14ac:dyDescent="0.35">
      <c r="A176" t="s">
        <v>168</v>
      </c>
      <c r="B176">
        <v>100.38361807582415</v>
      </c>
      <c r="C176">
        <v>100.4338349933208</v>
      </c>
      <c r="D176">
        <v>4.2860934268678239</v>
      </c>
      <c r="F176">
        <v>100.383618075824</v>
      </c>
      <c r="G176">
        <v>100.433834993321</v>
      </c>
      <c r="H176">
        <v>4.2860934268679998</v>
      </c>
      <c r="J176" s="43">
        <f t="shared" si="24"/>
        <v>1.4210854715202004E-13</v>
      </c>
      <c r="K176" s="43">
        <f t="shared" si="25"/>
        <v>-1.9895196601282805E-13</v>
      </c>
      <c r="L176" s="43">
        <f t="shared" si="26"/>
        <v>-1.758593271006248E-13</v>
      </c>
      <c r="N176" t="s">
        <v>168</v>
      </c>
      <c r="O176">
        <v>100.17041584627034</v>
      </c>
      <c r="P176">
        <v>100.22052610932501</v>
      </c>
      <c r="Q176">
        <v>4.2952159274281341</v>
      </c>
      <c r="S176" t="s">
        <v>168</v>
      </c>
      <c r="T176">
        <v>100.17041584626899</v>
      </c>
      <c r="U176">
        <v>100.220526109324</v>
      </c>
      <c r="V176">
        <v>4.295215927428</v>
      </c>
      <c r="X176">
        <f t="shared" si="27"/>
        <v>1.3500311979441904E-12</v>
      </c>
      <c r="Y176">
        <f t="shared" si="28"/>
        <v>1.0089706847793423E-12</v>
      </c>
      <c r="Z176">
        <f t="shared" si="29"/>
        <v>1.3411494137471891E-13</v>
      </c>
      <c r="AC176" t="s">
        <v>97</v>
      </c>
      <c r="AD176" s="43">
        <v>100.29511070964797</v>
      </c>
      <c r="AE176" s="43">
        <v>100.34528335132363</v>
      </c>
      <c r="AF176" s="43">
        <v>4.6402280650280119</v>
      </c>
      <c r="AH176" t="s">
        <v>97</v>
      </c>
      <c r="AI176" s="43">
        <v>100.295110709648</v>
      </c>
      <c r="AJ176" s="43">
        <v>100.345283351324</v>
      </c>
      <c r="AK176" s="43">
        <v>4.6402280650280003</v>
      </c>
      <c r="AM176" s="43">
        <f t="shared" si="30"/>
        <v>0</v>
      </c>
      <c r="AN176" s="43">
        <f t="shared" si="31"/>
        <v>-3.694822225952521E-13</v>
      </c>
      <c r="AO176" s="43">
        <f t="shared" si="32"/>
        <v>1.1546319456101628E-14</v>
      </c>
    </row>
    <row r="177" spans="1:41" x14ac:dyDescent="0.35">
      <c r="A177" t="s">
        <v>150</v>
      </c>
      <c r="B177">
        <v>96.147752670819699</v>
      </c>
      <c r="C177">
        <v>96.195850596117751</v>
      </c>
      <c r="D177">
        <v>4.7720000000000002</v>
      </c>
      <c r="F177">
        <v>96.147752670819997</v>
      </c>
      <c r="G177">
        <v>96.195850596118007</v>
      </c>
      <c r="H177">
        <v>4.7720000000000002</v>
      </c>
      <c r="J177" s="43">
        <f t="shared" si="24"/>
        <v>-2.9842794901924208E-13</v>
      </c>
      <c r="K177" s="43">
        <f t="shared" si="25"/>
        <v>-2.5579538487363607E-13</v>
      </c>
      <c r="L177" s="43">
        <f t="shared" si="26"/>
        <v>0</v>
      </c>
      <c r="N177" t="s">
        <v>150</v>
      </c>
      <c r="O177">
        <v>96.167966331834762</v>
      </c>
      <c r="P177">
        <v>96.216074369019267</v>
      </c>
      <c r="Q177">
        <v>4.7720000000000002</v>
      </c>
      <c r="S177" t="s">
        <v>150</v>
      </c>
      <c r="T177">
        <v>96.167966331833995</v>
      </c>
      <c r="U177">
        <v>96.216074369018997</v>
      </c>
      <c r="V177">
        <v>4.7720000000000002</v>
      </c>
      <c r="X177">
        <f t="shared" si="27"/>
        <v>7.673861546209082E-13</v>
      </c>
      <c r="Y177">
        <f t="shared" si="28"/>
        <v>2.7000623958883807E-13</v>
      </c>
      <c r="Z177">
        <f t="shared" si="29"/>
        <v>0</v>
      </c>
      <c r="AC177" t="s">
        <v>109</v>
      </c>
      <c r="AD177" s="43">
        <v>100.67799687697851</v>
      </c>
      <c r="AE177" s="43">
        <v>100.72836105750726</v>
      </c>
      <c r="AF177" s="43">
        <v>4.560532854671747</v>
      </c>
      <c r="AH177" t="s">
        <v>109</v>
      </c>
      <c r="AI177" s="43">
        <v>100.677996876978</v>
      </c>
      <c r="AJ177" s="43">
        <v>100.728361057507</v>
      </c>
      <c r="AK177" s="43">
        <v>4.5605328546720001</v>
      </c>
      <c r="AM177" s="43">
        <f t="shared" si="30"/>
        <v>5.1159076974727213E-13</v>
      </c>
      <c r="AN177" s="43">
        <f t="shared" si="31"/>
        <v>2.5579538487363607E-13</v>
      </c>
      <c r="AO177" s="43">
        <f t="shared" si="32"/>
        <v>-2.5313084961453569E-13</v>
      </c>
    </row>
    <row r="178" spans="1:41" x14ac:dyDescent="0.35">
      <c r="A178" t="s">
        <v>127</v>
      </c>
      <c r="B178">
        <v>101.08954077064269</v>
      </c>
      <c r="C178">
        <v>101.1401108260557</v>
      </c>
      <c r="D178">
        <v>4.3153828529082414</v>
      </c>
      <c r="F178">
        <v>101.089540770642</v>
      </c>
      <c r="G178">
        <v>101.14011082605499</v>
      </c>
      <c r="H178">
        <v>4.3153828529079998</v>
      </c>
      <c r="J178" s="43">
        <f t="shared" si="24"/>
        <v>6.8212102632969618E-13</v>
      </c>
      <c r="K178" s="43">
        <f t="shared" si="25"/>
        <v>7.1054273576010019E-13</v>
      </c>
      <c r="L178" s="43">
        <f t="shared" si="26"/>
        <v>2.4158453015843406E-13</v>
      </c>
      <c r="N178" t="s">
        <v>127</v>
      </c>
      <c r="O178">
        <v>100.87484451795819</v>
      </c>
      <c r="P178">
        <v>100.92530717154396</v>
      </c>
      <c r="Q178">
        <v>4.3245674670887704</v>
      </c>
      <c r="S178" t="s">
        <v>127</v>
      </c>
      <c r="T178">
        <v>100.874844517958</v>
      </c>
      <c r="U178">
        <v>100.92530717154401</v>
      </c>
      <c r="V178">
        <v>4.3245674670890004</v>
      </c>
      <c r="X178">
        <f t="shared" si="27"/>
        <v>1.9895196601282805E-13</v>
      </c>
      <c r="Y178">
        <f t="shared" si="28"/>
        <v>0</v>
      </c>
      <c r="Z178">
        <f t="shared" si="29"/>
        <v>-2.3003821070233244E-13</v>
      </c>
      <c r="AC178" t="s">
        <v>168</v>
      </c>
      <c r="AD178" s="43">
        <v>99.9637860039836</v>
      </c>
      <c r="AE178" s="43">
        <v>100.01379290043381</v>
      </c>
      <c r="AF178" s="43">
        <v>4.3040943405530294</v>
      </c>
      <c r="AH178" t="s">
        <v>168</v>
      </c>
      <c r="AI178" s="43">
        <v>99.963786003983998</v>
      </c>
      <c r="AJ178" s="43">
        <v>100.013792900434</v>
      </c>
      <c r="AK178" s="43">
        <v>4.3040943405530001</v>
      </c>
      <c r="AM178" s="43">
        <f t="shared" si="30"/>
        <v>-3.979039320256561E-13</v>
      </c>
      <c r="AN178" s="43">
        <f t="shared" si="31"/>
        <v>-1.8474111129762605E-13</v>
      </c>
      <c r="AO178" s="43">
        <f t="shared" si="32"/>
        <v>2.9309887850104133E-14</v>
      </c>
    </row>
    <row r="179" spans="1:41" x14ac:dyDescent="0.35">
      <c r="A179" t="s">
        <v>170</v>
      </c>
      <c r="B179">
        <v>101.06287101140403</v>
      </c>
      <c r="C179">
        <v>101.11342772526666</v>
      </c>
      <c r="D179">
        <v>4.2572861951591472</v>
      </c>
      <c r="F179">
        <v>101.062871011403</v>
      </c>
      <c r="G179">
        <v>101.11342772526601</v>
      </c>
      <c r="H179">
        <v>4.2572861951589998</v>
      </c>
      <c r="J179" s="43">
        <f t="shared" si="24"/>
        <v>1.0231815394945443E-12</v>
      </c>
      <c r="K179" s="43">
        <f t="shared" si="25"/>
        <v>6.5369931689929217E-13</v>
      </c>
      <c r="L179" s="43">
        <f t="shared" si="26"/>
        <v>1.4743761767022079E-13</v>
      </c>
      <c r="N179" t="s">
        <v>170</v>
      </c>
      <c r="O179">
        <v>100.85319949983987</v>
      </c>
      <c r="P179">
        <v>100.90365132550262</v>
      </c>
      <c r="Q179">
        <v>4.2661369964835183</v>
      </c>
      <c r="S179" t="s">
        <v>170</v>
      </c>
      <c r="T179">
        <v>100.85319949984</v>
      </c>
      <c r="U179">
        <v>100.90365132550301</v>
      </c>
      <c r="V179">
        <v>4.2661369964839997</v>
      </c>
      <c r="X179">
        <f t="shared" si="27"/>
        <v>-1.2789769243681803E-13</v>
      </c>
      <c r="Y179">
        <f t="shared" si="28"/>
        <v>-3.836930773104541E-13</v>
      </c>
      <c r="Z179">
        <f t="shared" si="29"/>
        <v>-4.8139270347746788E-13</v>
      </c>
      <c r="AC179" t="s">
        <v>150</v>
      </c>
      <c r="AD179" s="43">
        <v>95.028984222943038</v>
      </c>
      <c r="AE179" s="43">
        <v>95.076522484185119</v>
      </c>
      <c r="AF179" s="43">
        <v>4.9059999999999997</v>
      </c>
      <c r="AH179" t="s">
        <v>150</v>
      </c>
      <c r="AI179" s="43">
        <v>95.028984222942995</v>
      </c>
      <c r="AJ179" s="43">
        <v>95.076522484185006</v>
      </c>
      <c r="AK179" s="43">
        <v>4.9059999999999997</v>
      </c>
      <c r="AM179" s="43">
        <f t="shared" si="30"/>
        <v>0</v>
      </c>
      <c r="AN179" s="43">
        <f t="shared" si="31"/>
        <v>1.1368683772161603E-13</v>
      </c>
      <c r="AO179" s="43">
        <f t="shared" si="32"/>
        <v>0</v>
      </c>
    </row>
    <row r="180" spans="1:41" x14ac:dyDescent="0.35">
      <c r="A180" t="s">
        <v>118</v>
      </c>
      <c r="B180">
        <v>100.03444097502481</v>
      </c>
      <c r="C180">
        <v>100.08448321663312</v>
      </c>
      <c r="D180">
        <v>4.4181424111756069</v>
      </c>
      <c r="F180">
        <v>100.034440975026</v>
      </c>
      <c r="G180">
        <v>100.084483216634</v>
      </c>
      <c r="H180">
        <v>4.4181424111760004</v>
      </c>
      <c r="J180" s="43">
        <f t="shared" si="24"/>
        <v>-1.1937117960769683E-12</v>
      </c>
      <c r="K180" s="43">
        <f t="shared" si="25"/>
        <v>-8.8107299234252423E-13</v>
      </c>
      <c r="L180" s="43">
        <f t="shared" si="26"/>
        <v>-3.9346303992715548E-13</v>
      </c>
      <c r="N180" t="s">
        <v>118</v>
      </c>
      <c r="O180">
        <v>101.12212663112101</v>
      </c>
      <c r="P180">
        <v>101.1727129876148</v>
      </c>
      <c r="Q180">
        <v>4.3706201696314197</v>
      </c>
      <c r="S180" t="s">
        <v>118</v>
      </c>
      <c r="T180">
        <v>101.12212663112101</v>
      </c>
      <c r="U180">
        <v>101.172712987615</v>
      </c>
      <c r="V180">
        <v>4.3706201696309996</v>
      </c>
      <c r="X180">
        <f t="shared" si="27"/>
        <v>0</v>
      </c>
      <c r="Y180">
        <f t="shared" si="28"/>
        <v>-1.9895196601282805E-13</v>
      </c>
      <c r="Z180">
        <f t="shared" si="29"/>
        <v>4.2010839251815923E-13</v>
      </c>
      <c r="AC180" t="s">
        <v>127</v>
      </c>
      <c r="AD180" s="43">
        <v>100.66676167674527</v>
      </c>
      <c r="AE180" s="43">
        <v>100.71712023686369</v>
      </c>
      <c r="AF180" s="43">
        <v>4.3335065475814796</v>
      </c>
      <c r="AH180" t="s">
        <v>127</v>
      </c>
      <c r="AI180" s="43">
        <v>100.66676167674601</v>
      </c>
      <c r="AJ180" s="43">
        <v>100.71712023686401</v>
      </c>
      <c r="AK180" s="43">
        <v>4.333506547581</v>
      </c>
      <c r="AM180" s="43">
        <f t="shared" si="30"/>
        <v>-7.3896444519050419E-13</v>
      </c>
      <c r="AN180" s="43">
        <f t="shared" si="31"/>
        <v>-3.1263880373444408E-13</v>
      </c>
      <c r="AO180" s="43">
        <f t="shared" si="32"/>
        <v>4.7961634663806763E-13</v>
      </c>
    </row>
    <row r="181" spans="1:41" x14ac:dyDescent="0.35">
      <c r="A181" t="s">
        <v>103</v>
      </c>
      <c r="B181">
        <v>100.23824214477786</v>
      </c>
      <c r="C181">
        <v>100.28838633794682</v>
      </c>
      <c r="D181">
        <v>4.6117004858517765</v>
      </c>
      <c r="F181">
        <v>100.238242144778</v>
      </c>
      <c r="G181">
        <v>100.288386337947</v>
      </c>
      <c r="H181">
        <v>4.6117004858520003</v>
      </c>
      <c r="J181" s="43">
        <f t="shared" si="24"/>
        <v>-1.4210854715202004E-13</v>
      </c>
      <c r="K181" s="43">
        <f t="shared" si="25"/>
        <v>-1.8474111129762605E-13</v>
      </c>
      <c r="L181" s="43">
        <f t="shared" si="26"/>
        <v>-2.2382096176443156E-13</v>
      </c>
      <c r="N181" t="s">
        <v>103</v>
      </c>
      <c r="O181">
        <v>100.00313853543902</v>
      </c>
      <c r="P181">
        <v>100.05316511799802</v>
      </c>
      <c r="Q181">
        <v>4.622542419867969</v>
      </c>
      <c r="S181" t="s">
        <v>103</v>
      </c>
      <c r="T181">
        <v>100.00313853544</v>
      </c>
      <c r="U181">
        <v>100.053165117999</v>
      </c>
      <c r="V181">
        <v>4.6225424198680001</v>
      </c>
      <c r="X181">
        <f t="shared" si="27"/>
        <v>-9.8054897534893826E-13</v>
      </c>
      <c r="Y181">
        <f t="shared" si="28"/>
        <v>-9.8054897534893826E-13</v>
      </c>
      <c r="Z181">
        <f t="shared" si="29"/>
        <v>-3.1086244689504383E-14</v>
      </c>
      <c r="AC181" t="s">
        <v>170</v>
      </c>
      <c r="AD181" s="43">
        <v>100.64998661977253</v>
      </c>
      <c r="AE181" s="43">
        <v>100.70033678816661</v>
      </c>
      <c r="AF181" s="43">
        <v>4.2747503506918232</v>
      </c>
      <c r="AH181" t="s">
        <v>170</v>
      </c>
      <c r="AI181" s="43">
        <v>100.649986619773</v>
      </c>
      <c r="AJ181" s="43">
        <v>100.70033678816699</v>
      </c>
      <c r="AK181" s="43">
        <v>4.2747503506919999</v>
      </c>
      <c r="AM181" s="43">
        <f t="shared" si="30"/>
        <v>-4.6895820560166612E-13</v>
      </c>
      <c r="AN181" s="43">
        <f t="shared" si="31"/>
        <v>-3.836930773104541E-13</v>
      </c>
      <c r="AO181" s="43">
        <f t="shared" si="32"/>
        <v>-1.7674750552032492E-13</v>
      </c>
    </row>
    <row r="182" spans="1:41" x14ac:dyDescent="0.35">
      <c r="A182" t="s">
        <v>178</v>
      </c>
      <c r="B182">
        <v>100.21180169661774</v>
      </c>
      <c r="C182">
        <v>100.26193266294921</v>
      </c>
      <c r="D182">
        <v>4.2934420728464113</v>
      </c>
      <c r="F182">
        <v>100.211801696618</v>
      </c>
      <c r="G182">
        <v>100.26193266294899</v>
      </c>
      <c r="H182">
        <v>4.2934420728460001</v>
      </c>
      <c r="J182" s="43">
        <f t="shared" si="24"/>
        <v>-2.5579538487363607E-13</v>
      </c>
      <c r="K182" s="43">
        <f t="shared" si="25"/>
        <v>2.1316282072803006E-13</v>
      </c>
      <c r="L182" s="43">
        <f t="shared" si="26"/>
        <v>4.1122660832115798E-13</v>
      </c>
      <c r="N182" t="s">
        <v>178</v>
      </c>
      <c r="O182">
        <v>100.00374468110529</v>
      </c>
      <c r="P182">
        <v>100.05377156688873</v>
      </c>
      <c r="Q182">
        <v>4.3023745457933043</v>
      </c>
      <c r="S182" t="s">
        <v>178</v>
      </c>
      <c r="T182">
        <v>100.003744681105</v>
      </c>
      <c r="U182">
        <v>100.053771566888</v>
      </c>
      <c r="V182">
        <v>4.3023745457929996</v>
      </c>
      <c r="X182">
        <f t="shared" si="27"/>
        <v>2.8421709430404007E-13</v>
      </c>
      <c r="Y182">
        <f t="shared" si="28"/>
        <v>7.2475359047530219E-13</v>
      </c>
      <c r="Z182">
        <f t="shared" si="29"/>
        <v>3.0464519795714295E-13</v>
      </c>
      <c r="AC182" t="s">
        <v>118</v>
      </c>
      <c r="AD182" s="43">
        <v>100.90972042977657</v>
      </c>
      <c r="AE182" s="43">
        <v>100.96020053004159</v>
      </c>
      <c r="AF182" s="43">
        <v>4.3798199456668394</v>
      </c>
      <c r="AH182" t="s">
        <v>118</v>
      </c>
      <c r="AI182" s="43">
        <v>100.909720429776</v>
      </c>
      <c r="AJ182" s="43">
        <v>100.96020053004101</v>
      </c>
      <c r="AK182" s="43">
        <v>4.3798199456670002</v>
      </c>
      <c r="AM182" s="43">
        <f t="shared" si="30"/>
        <v>5.6843418860808015E-13</v>
      </c>
      <c r="AN182" s="43">
        <f t="shared" si="31"/>
        <v>5.8264504332328215E-13</v>
      </c>
      <c r="AO182" s="43">
        <f t="shared" si="32"/>
        <v>-1.6076029396572267E-13</v>
      </c>
    </row>
    <row r="183" spans="1:41" x14ac:dyDescent="0.35">
      <c r="A183" t="s">
        <v>165</v>
      </c>
      <c r="B183">
        <v>100.46685925413425</v>
      </c>
      <c r="C183">
        <v>100.51711781304077</v>
      </c>
      <c r="D183">
        <v>4.286428116665534</v>
      </c>
      <c r="F183">
        <v>100.46685925413399</v>
      </c>
      <c r="G183">
        <v>100.517117813041</v>
      </c>
      <c r="H183">
        <v>4.2864281166660003</v>
      </c>
      <c r="J183" s="43">
        <f t="shared" si="24"/>
        <v>2.5579538487363607E-13</v>
      </c>
      <c r="K183" s="43">
        <f t="shared" si="25"/>
        <v>-2.2737367544323206E-13</v>
      </c>
      <c r="L183" s="43">
        <f t="shared" si="26"/>
        <v>-4.6629367034256575E-13</v>
      </c>
      <c r="N183" t="s">
        <v>165</v>
      </c>
      <c r="O183">
        <v>100.25345177703453</v>
      </c>
      <c r="P183">
        <v>100.30360357882394</v>
      </c>
      <c r="Q183">
        <v>4.2955525487317878</v>
      </c>
      <c r="S183" t="s">
        <v>165</v>
      </c>
      <c r="T183">
        <v>100.253451777035</v>
      </c>
      <c r="U183">
        <v>100.303603578824</v>
      </c>
      <c r="V183">
        <v>4.2955525487320001</v>
      </c>
      <c r="X183">
        <f t="shared" si="27"/>
        <v>-4.6895820560166612E-13</v>
      </c>
      <c r="Y183">
        <f t="shared" si="28"/>
        <v>0</v>
      </c>
      <c r="Z183">
        <f t="shared" si="29"/>
        <v>-2.1227464230832993E-13</v>
      </c>
      <c r="AC183" t="s">
        <v>103</v>
      </c>
      <c r="AD183" s="43">
        <v>101.16737028285544</v>
      </c>
      <c r="AE183" s="43">
        <v>101.21797927249169</v>
      </c>
      <c r="AF183" s="43">
        <v>4.569346309067198</v>
      </c>
      <c r="AH183" t="s">
        <v>103</v>
      </c>
      <c r="AI183" s="43">
        <v>101.167370282855</v>
      </c>
      <c r="AJ183" s="43">
        <v>101.21797927249099</v>
      </c>
      <c r="AK183" s="43">
        <v>4.5693463090669999</v>
      </c>
      <c r="AM183" s="43">
        <f t="shared" si="30"/>
        <v>4.4053649617126212E-13</v>
      </c>
      <c r="AN183" s="43">
        <f t="shared" si="31"/>
        <v>6.9633188104489818E-13</v>
      </c>
      <c r="AO183" s="43">
        <f t="shared" si="32"/>
        <v>1.9806378759312793E-13</v>
      </c>
    </row>
    <row r="184" spans="1:41" x14ac:dyDescent="0.35">
      <c r="A184" t="s">
        <v>108</v>
      </c>
      <c r="B184">
        <v>101.1521165644383</v>
      </c>
      <c r="C184">
        <v>101.2027179234</v>
      </c>
      <c r="D184">
        <v>4.5700353655527781</v>
      </c>
      <c r="F184">
        <v>101.152116564438</v>
      </c>
      <c r="G184">
        <v>101.2027179234</v>
      </c>
      <c r="H184">
        <v>4.5700353655530002</v>
      </c>
      <c r="J184" s="171">
        <f t="shared" si="24"/>
        <v>2.9842794901924208E-13</v>
      </c>
      <c r="K184" s="171">
        <f t="shared" si="25"/>
        <v>0</v>
      </c>
      <c r="L184" s="43">
        <f t="shared" si="26"/>
        <v>-2.2204460492503131E-13</v>
      </c>
      <c r="N184" t="s">
        <v>108</v>
      </c>
      <c r="O184">
        <v>100.91549173169903</v>
      </c>
      <c r="P184">
        <v>100.96597471905856</v>
      </c>
      <c r="Q184">
        <v>4.5807511024077447</v>
      </c>
      <c r="S184" t="s">
        <v>108</v>
      </c>
      <c r="T184">
        <v>100.915491731698</v>
      </c>
      <c r="U184">
        <v>100.965974719058</v>
      </c>
      <c r="V184">
        <v>4.5807511024079997</v>
      </c>
      <c r="X184">
        <f t="shared" si="27"/>
        <v>1.0373923942097463E-12</v>
      </c>
      <c r="Y184">
        <f t="shared" si="28"/>
        <v>5.6843418860808015E-13</v>
      </c>
      <c r="Z184">
        <f t="shared" si="29"/>
        <v>-2.5490720645393594E-13</v>
      </c>
      <c r="AC184" t="s">
        <v>178</v>
      </c>
      <c r="AD184" s="43">
        <v>101.0358346039549</v>
      </c>
      <c r="AE184" s="43">
        <v>101.08637779285132</v>
      </c>
      <c r="AF184" s="43">
        <v>4.258425411998906</v>
      </c>
      <c r="AH184" t="s">
        <v>178</v>
      </c>
      <c r="AI184" s="43">
        <v>101.035834603955</v>
      </c>
      <c r="AJ184" s="43">
        <v>101.086377792851</v>
      </c>
      <c r="AK184" s="43">
        <v>4.2584254119990002</v>
      </c>
      <c r="AM184" s="43">
        <f t="shared" si="30"/>
        <v>0</v>
      </c>
      <c r="AN184" s="43">
        <f t="shared" si="31"/>
        <v>3.2684965844964609E-13</v>
      </c>
      <c r="AO184" s="43">
        <f t="shared" si="32"/>
        <v>-9.4146912488213275E-14</v>
      </c>
    </row>
    <row r="185" spans="1:41" x14ac:dyDescent="0.35">
      <c r="A185" t="s">
        <v>167</v>
      </c>
      <c r="B185">
        <v>100.38428792761073</v>
      </c>
      <c r="C185">
        <v>100.43450518020083</v>
      </c>
      <c r="D185">
        <v>4.2899539279548078</v>
      </c>
      <c r="F185">
        <v>100.384287927611</v>
      </c>
      <c r="G185">
        <v>100.434505180201</v>
      </c>
      <c r="H185">
        <v>4.2899539279549996</v>
      </c>
      <c r="J185" s="43">
        <f t="shared" si="24"/>
        <v>-2.7000623958883807E-13</v>
      </c>
      <c r="K185" s="43">
        <f t="shared" si="25"/>
        <v>-1.7053025658242404E-13</v>
      </c>
      <c r="L185" s="43">
        <f t="shared" si="26"/>
        <v>-1.9184653865522705E-13</v>
      </c>
      <c r="N185" t="s">
        <v>167</v>
      </c>
      <c r="O185">
        <v>100.17075634394941</v>
      </c>
      <c r="P185">
        <v>100.22086677733807</v>
      </c>
      <c r="Q185">
        <v>4.2990987192043111</v>
      </c>
      <c r="S185" t="s">
        <v>167</v>
      </c>
      <c r="T185">
        <v>100.170756343948</v>
      </c>
      <c r="U185">
        <v>100.22086677733699</v>
      </c>
      <c r="V185">
        <v>4.2990987192040002</v>
      </c>
      <c r="X185">
        <f t="shared" si="27"/>
        <v>1.4068746168049984E-12</v>
      </c>
      <c r="Y185">
        <f t="shared" si="28"/>
        <v>1.0800249583553523E-12</v>
      </c>
      <c r="Z185">
        <f t="shared" si="29"/>
        <v>3.1086244689504383E-13</v>
      </c>
      <c r="AC185" t="s">
        <v>165</v>
      </c>
      <c r="AD185" s="43">
        <v>100.04662301437</v>
      </c>
      <c r="AE185" s="43">
        <v>100.09667135004501</v>
      </c>
      <c r="AF185" s="43">
        <v>4.3044328466553576</v>
      </c>
      <c r="AH185" t="s">
        <v>165</v>
      </c>
      <c r="AI185" s="43">
        <v>100.04662301437</v>
      </c>
      <c r="AJ185" s="43">
        <v>100.096671350045</v>
      </c>
      <c r="AK185" s="43">
        <v>4.3044328466549997</v>
      </c>
      <c r="AM185" s="43">
        <f t="shared" si="30"/>
        <v>0</v>
      </c>
      <c r="AN185" s="43">
        <f t="shared" si="31"/>
        <v>0</v>
      </c>
      <c r="AO185" s="43">
        <f t="shared" si="32"/>
        <v>3.5793590313915047E-13</v>
      </c>
    </row>
    <row r="186" spans="1:41" x14ac:dyDescent="0.35">
      <c r="A186" t="s">
        <v>137</v>
      </c>
      <c r="B186">
        <v>99.95</v>
      </c>
      <c r="C186">
        <v>100</v>
      </c>
      <c r="D186">
        <v>4.375</v>
      </c>
      <c r="F186">
        <v>99.95</v>
      </c>
      <c r="G186">
        <v>100</v>
      </c>
      <c r="H186">
        <v>4.375</v>
      </c>
      <c r="J186" s="43">
        <f t="shared" si="24"/>
        <v>0</v>
      </c>
      <c r="K186" s="43">
        <f t="shared" si="25"/>
        <v>0</v>
      </c>
      <c r="L186" s="43">
        <f t="shared" si="26"/>
        <v>0</v>
      </c>
      <c r="N186" t="s">
        <v>137</v>
      </c>
      <c r="O186">
        <v>101.01772422791541</v>
      </c>
      <c r="P186">
        <v>101.06825835709395</v>
      </c>
      <c r="Q186">
        <v>4.3287576842793394</v>
      </c>
      <c r="S186" t="s">
        <v>137</v>
      </c>
      <c r="T186">
        <v>101.01772422791601</v>
      </c>
      <c r="U186">
        <v>101.068258357095</v>
      </c>
      <c r="V186">
        <v>4.3287576842790001</v>
      </c>
      <c r="X186">
        <f t="shared" si="27"/>
        <v>-5.9685589803848416E-13</v>
      </c>
      <c r="Y186">
        <f t="shared" si="28"/>
        <v>-1.0516032489249483E-12</v>
      </c>
      <c r="Z186">
        <f t="shared" si="29"/>
        <v>3.3928415632544784E-13</v>
      </c>
      <c r="AC186" t="s">
        <v>108</v>
      </c>
      <c r="AD186" s="43">
        <v>100.68615578902528</v>
      </c>
      <c r="AE186" s="43">
        <v>100.73652405105079</v>
      </c>
      <c r="AF186" s="43">
        <v>4.5911848195756324</v>
      </c>
      <c r="AH186" t="s">
        <v>108</v>
      </c>
      <c r="AI186" s="43">
        <v>100.686155789024</v>
      </c>
      <c r="AJ186" s="43">
        <v>100.73652405105</v>
      </c>
      <c r="AK186" s="43">
        <v>4.5911848195760001</v>
      </c>
      <c r="AM186" s="43">
        <f t="shared" si="30"/>
        <v>1.2789769243681803E-12</v>
      </c>
      <c r="AN186" s="43">
        <f t="shared" si="31"/>
        <v>7.9580786405131221E-13</v>
      </c>
      <c r="AO186" s="43">
        <f t="shared" si="32"/>
        <v>-3.6770586575585185E-13</v>
      </c>
    </row>
    <row r="187" spans="1:41" x14ac:dyDescent="0.35">
      <c r="A187" t="s">
        <v>117</v>
      </c>
      <c r="B187">
        <v>100.03495191604959</v>
      </c>
      <c r="C187">
        <v>100.08499441325621</v>
      </c>
      <c r="D187">
        <v>4.4337315758617404</v>
      </c>
      <c r="F187">
        <v>100.03495191605001</v>
      </c>
      <c r="G187">
        <v>100.08499441325699</v>
      </c>
      <c r="H187">
        <v>4.4337315758619997</v>
      </c>
      <c r="J187" s="43">
        <f t="shared" si="24"/>
        <v>-4.1211478674085811E-13</v>
      </c>
      <c r="K187" s="43">
        <f t="shared" si="25"/>
        <v>-7.815970093361102E-13</v>
      </c>
      <c r="L187" s="43">
        <f t="shared" si="26"/>
        <v>-2.5934809855243657E-13</v>
      </c>
      <c r="N187" t="s">
        <v>117</v>
      </c>
      <c r="O187">
        <v>101.12912630763664</v>
      </c>
      <c r="P187">
        <v>101.1797161657195</v>
      </c>
      <c r="Q187">
        <v>4.3857604746903416</v>
      </c>
      <c r="S187" t="s">
        <v>117</v>
      </c>
      <c r="T187">
        <v>101.129126307636</v>
      </c>
      <c r="U187">
        <v>101.179716165719</v>
      </c>
      <c r="V187">
        <v>4.3857604746899996</v>
      </c>
      <c r="X187">
        <f t="shared" si="27"/>
        <v>6.3948846218409017E-13</v>
      </c>
      <c r="Y187">
        <f t="shared" si="28"/>
        <v>4.9737991503207013E-13</v>
      </c>
      <c r="Z187">
        <f t="shared" si="29"/>
        <v>3.4194869158454821E-13</v>
      </c>
      <c r="AC187" t="s">
        <v>167</v>
      </c>
      <c r="AD187" s="43">
        <v>99.963807300557519</v>
      </c>
      <c r="AE187" s="43">
        <v>100.01381420766134</v>
      </c>
      <c r="AF187" s="43">
        <v>4.3079988840881036</v>
      </c>
      <c r="AH187" t="s">
        <v>167</v>
      </c>
      <c r="AI187" s="43">
        <v>99.963807300558003</v>
      </c>
      <c r="AJ187" s="43">
        <v>100.01381420766199</v>
      </c>
      <c r="AK187" s="43">
        <v>4.3079988840879997</v>
      </c>
      <c r="AM187" s="43">
        <f t="shared" si="30"/>
        <v>-4.8316906031686813E-13</v>
      </c>
      <c r="AN187" s="43">
        <f t="shared" si="31"/>
        <v>-6.5369931689929217E-13</v>
      </c>
      <c r="AO187" s="43">
        <f t="shared" si="32"/>
        <v>1.0391687510491465E-13</v>
      </c>
    </row>
    <row r="188" spans="1:41" x14ac:dyDescent="0.35">
      <c r="A188" t="s">
        <v>102</v>
      </c>
      <c r="B188">
        <v>100.24147599522097</v>
      </c>
      <c r="C188">
        <v>100.29162180612403</v>
      </c>
      <c r="D188">
        <v>4.6427108427871486</v>
      </c>
      <c r="F188">
        <v>100.24147599522099</v>
      </c>
      <c r="G188">
        <v>100.291621806124</v>
      </c>
      <c r="H188">
        <v>4.6427108427870003</v>
      </c>
      <c r="J188" s="43">
        <f t="shared" si="24"/>
        <v>0</v>
      </c>
      <c r="K188" s="43">
        <f t="shared" si="25"/>
        <v>0</v>
      </c>
      <c r="L188" s="43">
        <f t="shared" si="26"/>
        <v>1.4832579608992091E-13</v>
      </c>
      <c r="N188" t="s">
        <v>102</v>
      </c>
      <c r="O188">
        <v>100.00373470806502</v>
      </c>
      <c r="P188">
        <v>100.05376158885944</v>
      </c>
      <c r="Q188">
        <v>4.6537480710954631</v>
      </c>
      <c r="S188" t="s">
        <v>102</v>
      </c>
      <c r="T188">
        <v>100.00373470806601</v>
      </c>
      <c r="U188">
        <v>100.05376158886</v>
      </c>
      <c r="V188">
        <v>4.6537480710950003</v>
      </c>
      <c r="X188">
        <f t="shared" si="27"/>
        <v>-9.8054897534893826E-13</v>
      </c>
      <c r="Y188">
        <f t="shared" si="28"/>
        <v>-5.5422333389287814E-13</v>
      </c>
      <c r="Z188">
        <f t="shared" si="29"/>
        <v>4.6274095666376525E-13</v>
      </c>
      <c r="AC188" t="s">
        <v>137</v>
      </c>
      <c r="AD188" s="43">
        <v>100.80900005544673</v>
      </c>
      <c r="AE188" s="43">
        <v>100.85942977033189</v>
      </c>
      <c r="AF188" s="43">
        <v>4.337720340043921</v>
      </c>
      <c r="AH188" t="s">
        <v>137</v>
      </c>
      <c r="AI188" s="43">
        <v>100.809000055447</v>
      </c>
      <c r="AJ188" s="43">
        <v>100.859429770332</v>
      </c>
      <c r="AK188" s="43">
        <v>4.3377203400440001</v>
      </c>
      <c r="AM188" s="43">
        <f t="shared" si="30"/>
        <v>-2.7000623958883807E-13</v>
      </c>
      <c r="AN188" s="43">
        <f t="shared" si="31"/>
        <v>-1.1368683772161603E-13</v>
      </c>
      <c r="AO188" s="43">
        <f t="shared" si="32"/>
        <v>-7.9047879353311146E-14</v>
      </c>
    </row>
    <row r="189" spans="1:41" x14ac:dyDescent="0.35">
      <c r="A189" t="s">
        <v>177</v>
      </c>
      <c r="B189">
        <v>100.21221652863468</v>
      </c>
      <c r="C189">
        <v>100.26234770248593</v>
      </c>
      <c r="D189">
        <v>4.297320079502958</v>
      </c>
      <c r="F189">
        <v>100.212216528635</v>
      </c>
      <c r="G189">
        <v>100.262347702486</v>
      </c>
      <c r="H189">
        <v>4.2973200795029998</v>
      </c>
      <c r="J189" s="43">
        <f t="shared" si="24"/>
        <v>-3.1263880373444408E-13</v>
      </c>
      <c r="K189" s="43">
        <f t="shared" si="25"/>
        <v>0</v>
      </c>
      <c r="L189" s="43">
        <f t="shared" si="26"/>
        <v>-4.1744385725905886E-14</v>
      </c>
      <c r="N189" t="s">
        <v>177</v>
      </c>
      <c r="O189">
        <v>100.00382984103645</v>
      </c>
      <c r="P189">
        <v>100.05385676942116</v>
      </c>
      <c r="Q189">
        <v>4.3062747795213516</v>
      </c>
      <c r="S189" t="s">
        <v>177</v>
      </c>
      <c r="T189">
        <v>100.00382984103599</v>
      </c>
      <c r="U189">
        <v>100.053856769421</v>
      </c>
      <c r="V189">
        <v>4.3062747795209999</v>
      </c>
      <c r="X189">
        <f t="shared" si="27"/>
        <v>4.5474735088646412E-13</v>
      </c>
      <c r="Y189">
        <f t="shared" si="28"/>
        <v>1.5631940186722204E-13</v>
      </c>
      <c r="Z189">
        <f t="shared" si="29"/>
        <v>3.5171865420124959E-13</v>
      </c>
      <c r="AC189" t="s">
        <v>117</v>
      </c>
      <c r="AD189" s="43">
        <v>100.91545166424864</v>
      </c>
      <c r="AE189" s="43">
        <v>100.96593463156441</v>
      </c>
      <c r="AF189" s="43">
        <v>4.3950467216422222</v>
      </c>
      <c r="AH189" t="s">
        <v>117</v>
      </c>
      <c r="AI189" s="43">
        <v>100.915451664248</v>
      </c>
      <c r="AJ189" s="43">
        <v>100.965934631564</v>
      </c>
      <c r="AK189" s="43">
        <v>4.3950467216420002</v>
      </c>
      <c r="AM189" s="43">
        <f t="shared" si="30"/>
        <v>6.3948846218409017E-13</v>
      </c>
      <c r="AN189" s="43">
        <f t="shared" si="31"/>
        <v>4.1211478674085811E-13</v>
      </c>
      <c r="AO189" s="43">
        <f t="shared" si="32"/>
        <v>2.2204460492503131E-13</v>
      </c>
    </row>
    <row r="190" spans="1:41" x14ac:dyDescent="0.35">
      <c r="A190" t="s">
        <v>159</v>
      </c>
      <c r="B190">
        <v>100.22608578872266</v>
      </c>
      <c r="C190">
        <v>100.27622390067299</v>
      </c>
      <c r="D190">
        <v>4.3006206578656956</v>
      </c>
      <c r="F190">
        <v>100.226085788723</v>
      </c>
      <c r="G190">
        <v>100.276223900673</v>
      </c>
      <c r="H190">
        <v>4.3006206578660002</v>
      </c>
      <c r="J190" s="43">
        <f t="shared" si="24"/>
        <v>-3.4106051316484809E-13</v>
      </c>
      <c r="K190" s="43">
        <f t="shared" si="25"/>
        <v>0</v>
      </c>
      <c r="L190" s="43">
        <f t="shared" si="26"/>
        <v>-3.0464519795714295E-13</v>
      </c>
      <c r="N190" t="s">
        <v>159</v>
      </c>
      <c r="O190">
        <v>100.01739037042975</v>
      </c>
      <c r="P190">
        <v>100.06742408247098</v>
      </c>
      <c r="Q190">
        <v>4.3095942955879778</v>
      </c>
      <c r="S190" t="s">
        <v>159</v>
      </c>
      <c r="T190">
        <v>100.01739037042999</v>
      </c>
      <c r="U190">
        <v>100.06742408247101</v>
      </c>
      <c r="V190">
        <v>4.309594295588</v>
      </c>
      <c r="X190">
        <f t="shared" si="27"/>
        <v>-2.4158453015843406E-13</v>
      </c>
      <c r="Y190">
        <f t="shared" si="28"/>
        <v>0</v>
      </c>
      <c r="Z190">
        <f t="shared" si="29"/>
        <v>-2.2204460492503131E-14</v>
      </c>
      <c r="AC190" t="s">
        <v>102</v>
      </c>
      <c r="AD190" s="43">
        <v>101.18086255883048</v>
      </c>
      <c r="AE190" s="43">
        <v>101.23147829797946</v>
      </c>
      <c r="AF190" s="43">
        <v>4.5996068399733492</v>
      </c>
      <c r="AH190" t="s">
        <v>102</v>
      </c>
      <c r="AI190" s="43">
        <v>101.18086255883</v>
      </c>
      <c r="AJ190" s="43">
        <v>101.231478297979</v>
      </c>
      <c r="AK190" s="43">
        <v>4.5996068399730001</v>
      </c>
      <c r="AM190" s="43">
        <f t="shared" si="30"/>
        <v>4.8316906031686813E-13</v>
      </c>
      <c r="AN190" s="43">
        <f t="shared" si="31"/>
        <v>4.6895820560166612E-13</v>
      </c>
      <c r="AO190" s="43">
        <f t="shared" si="32"/>
        <v>3.4905411894214922E-13</v>
      </c>
    </row>
    <row r="191" spans="1:41" x14ac:dyDescent="0.35">
      <c r="A191" t="s">
        <v>164</v>
      </c>
      <c r="B191">
        <v>100.46765646509222</v>
      </c>
      <c r="C191">
        <v>100.51791542280361</v>
      </c>
      <c r="D191">
        <v>4.2902799783108723</v>
      </c>
      <c r="F191">
        <v>100.467656465093</v>
      </c>
      <c r="G191">
        <v>100.51791542280399</v>
      </c>
      <c r="H191">
        <v>4.2902799783110002</v>
      </c>
      <c r="J191" s="43">
        <f t="shared" si="24"/>
        <v>-7.815970093361102E-13</v>
      </c>
      <c r="K191" s="43">
        <f t="shared" si="25"/>
        <v>-3.836930773104541E-13</v>
      </c>
      <c r="L191" s="43">
        <f t="shared" si="26"/>
        <v>-1.2789769243681803E-13</v>
      </c>
      <c r="N191" t="s">
        <v>164</v>
      </c>
      <c r="O191">
        <v>100.25391982530866</v>
      </c>
      <c r="P191">
        <v>100.30407186123927</v>
      </c>
      <c r="Q191">
        <v>4.2994266533525334</v>
      </c>
      <c r="S191" t="s">
        <v>164</v>
      </c>
      <c r="T191">
        <v>100.253919825308</v>
      </c>
      <c r="U191">
        <v>100.304071861239</v>
      </c>
      <c r="V191">
        <v>4.2994266533529997</v>
      </c>
      <c r="X191">
        <f t="shared" si="27"/>
        <v>6.5369931689929217E-13</v>
      </c>
      <c r="Y191">
        <f t="shared" si="28"/>
        <v>2.7000623958883807E-13</v>
      </c>
      <c r="Z191">
        <f t="shared" si="29"/>
        <v>-4.6629367034256575E-13</v>
      </c>
      <c r="AC191" t="s">
        <v>177</v>
      </c>
      <c r="AD191" s="43">
        <v>101.03753159524324</v>
      </c>
      <c r="AE191" s="43">
        <v>101.08807563305976</v>
      </c>
      <c r="AF191" s="43">
        <v>4.2622178461877072</v>
      </c>
      <c r="AH191" t="s">
        <v>177</v>
      </c>
      <c r="AI191" s="43">
        <v>101.037531595243</v>
      </c>
      <c r="AJ191" s="43">
        <v>101.08807563306</v>
      </c>
      <c r="AK191" s="43">
        <v>4.2622178461880003</v>
      </c>
      <c r="AM191" s="43">
        <f t="shared" si="30"/>
        <v>2.4158453015843406E-13</v>
      </c>
      <c r="AN191" s="43">
        <f t="shared" si="31"/>
        <v>-2.4158453015843406E-13</v>
      </c>
      <c r="AO191" s="43">
        <f t="shared" si="32"/>
        <v>-2.9309887850104133E-13</v>
      </c>
    </row>
    <row r="192" spans="1:41" x14ac:dyDescent="0.35">
      <c r="A192" t="s">
        <v>107</v>
      </c>
      <c r="B192">
        <v>101.16543978143315</v>
      </c>
      <c r="C192">
        <v>101.21604780533582</v>
      </c>
      <c r="D192">
        <v>4.6003080548601858</v>
      </c>
      <c r="F192">
        <v>101.16543978143299</v>
      </c>
      <c r="G192">
        <v>101.216047805336</v>
      </c>
      <c r="H192">
        <v>4.6003080548600002</v>
      </c>
      <c r="J192" s="171">
        <f t="shared" si="24"/>
        <v>1.5631940186722204E-13</v>
      </c>
      <c r="K192" s="171">
        <f t="shared" si="25"/>
        <v>-1.8474111129762605E-13</v>
      </c>
      <c r="L192" s="43">
        <f t="shared" si="26"/>
        <v>1.8562928971732617E-13</v>
      </c>
      <c r="N192" t="s">
        <v>107</v>
      </c>
      <c r="O192">
        <v>100.92619240435319</v>
      </c>
      <c r="P192">
        <v>100.97668074472554</v>
      </c>
      <c r="Q192">
        <v>4.6112131688812878</v>
      </c>
      <c r="S192" t="s">
        <v>107</v>
      </c>
      <c r="T192">
        <v>100.926192404353</v>
      </c>
      <c r="U192">
        <v>100.976680744725</v>
      </c>
      <c r="V192">
        <v>4.6112131688810001</v>
      </c>
      <c r="X192">
        <f t="shared" si="27"/>
        <v>1.8474111129762605E-13</v>
      </c>
      <c r="Y192">
        <f t="shared" si="28"/>
        <v>5.4001247917767614E-13</v>
      </c>
      <c r="Z192">
        <f t="shared" si="29"/>
        <v>2.8776980798284058E-13</v>
      </c>
      <c r="AC192" t="s">
        <v>159</v>
      </c>
      <c r="AD192" s="43">
        <v>101.05278971170479</v>
      </c>
      <c r="AE192" s="43">
        <v>101.10334138239598</v>
      </c>
      <c r="AF192" s="43">
        <v>4.2654376611442917</v>
      </c>
      <c r="AH192" t="s">
        <v>159</v>
      </c>
      <c r="AI192" s="43">
        <v>101.052789711705</v>
      </c>
      <c r="AJ192" s="43">
        <v>101.103341382396</v>
      </c>
      <c r="AK192" s="43">
        <v>4.2654376611440004</v>
      </c>
      <c r="AM192" s="43">
        <f t="shared" si="30"/>
        <v>-2.1316282072803006E-13</v>
      </c>
      <c r="AN192" s="43">
        <f t="shared" si="31"/>
        <v>0</v>
      </c>
      <c r="AO192" s="43">
        <f t="shared" si="32"/>
        <v>2.9132252166164108E-13</v>
      </c>
    </row>
    <row r="193" spans="1:41" x14ac:dyDescent="0.35">
      <c r="A193" t="s">
        <v>166</v>
      </c>
      <c r="B193">
        <v>100.38495777939733</v>
      </c>
      <c r="C193">
        <v>100.43517536708086</v>
      </c>
      <c r="D193">
        <v>4.293814377520853</v>
      </c>
      <c r="F193">
        <v>100.384957779397</v>
      </c>
      <c r="G193">
        <v>100.435175367081</v>
      </c>
      <c r="H193">
        <v>4.2938143775209996</v>
      </c>
      <c r="J193" s="43">
        <f t="shared" si="24"/>
        <v>3.2684965844964609E-13</v>
      </c>
      <c r="K193" s="43">
        <f t="shared" si="25"/>
        <v>-1.4210854715202004E-13</v>
      </c>
      <c r="L193" s="43">
        <f t="shared" si="26"/>
        <v>-1.4654943925052066E-13</v>
      </c>
      <c r="N193" t="s">
        <v>166</v>
      </c>
      <c r="O193">
        <v>100.17109684162847</v>
      </c>
      <c r="P193">
        <v>100.22120744535114</v>
      </c>
      <c r="Q193">
        <v>4.3029814845840191</v>
      </c>
      <c r="S193" t="s">
        <v>166</v>
      </c>
      <c r="T193">
        <v>100.171096841628</v>
      </c>
      <c r="U193">
        <v>100.221207445351</v>
      </c>
      <c r="V193">
        <v>4.3029814845840004</v>
      </c>
      <c r="X193">
        <f t="shared" si="27"/>
        <v>4.6895820560166612E-13</v>
      </c>
      <c r="Y193">
        <f t="shared" si="28"/>
        <v>1.4210854715202004E-13</v>
      </c>
      <c r="Z193">
        <f t="shared" si="29"/>
        <v>1.865174681370263E-14</v>
      </c>
      <c r="AC193" t="s">
        <v>164</v>
      </c>
      <c r="AD193" s="43">
        <v>100.04677204706165</v>
      </c>
      <c r="AE193" s="43">
        <v>100.09682045729029</v>
      </c>
      <c r="AF193" s="43">
        <v>4.3083286564932148</v>
      </c>
      <c r="AH193" t="s">
        <v>164</v>
      </c>
      <c r="AI193" s="43">
        <v>100.046772047061</v>
      </c>
      <c r="AJ193" s="43">
        <v>100.09682045728999</v>
      </c>
      <c r="AK193" s="43">
        <v>4.3083286564929999</v>
      </c>
      <c r="AM193" s="43">
        <f t="shared" si="30"/>
        <v>6.5369931689929217E-13</v>
      </c>
      <c r="AN193" s="43">
        <f t="shared" si="31"/>
        <v>2.9842794901924208E-13</v>
      </c>
      <c r="AO193" s="43">
        <f t="shared" si="32"/>
        <v>2.1493917756743031E-13</v>
      </c>
    </row>
    <row r="194" spans="1:41" x14ac:dyDescent="0.35">
      <c r="A194" t="s">
        <v>171</v>
      </c>
      <c r="B194">
        <v>101.06634950141444</v>
      </c>
      <c r="C194">
        <v>101.11690795539212</v>
      </c>
      <c r="D194">
        <v>4.2648653792919236</v>
      </c>
      <c r="F194">
        <v>101.066349501414</v>
      </c>
      <c r="G194">
        <v>101.11690795539199</v>
      </c>
      <c r="H194">
        <v>4.2648653792919999</v>
      </c>
      <c r="J194" s="43">
        <f t="shared" si="24"/>
        <v>4.4053649617126212E-13</v>
      </c>
      <c r="K194" s="43">
        <f t="shared" si="25"/>
        <v>1.2789769243681803E-13</v>
      </c>
      <c r="L194" s="43">
        <f t="shared" si="26"/>
        <v>-7.638334409421077E-14</v>
      </c>
      <c r="N194" t="s">
        <v>171</v>
      </c>
      <c r="O194">
        <v>100.85602262166208</v>
      </c>
      <c r="P194">
        <v>100.90647585959186</v>
      </c>
      <c r="Q194">
        <v>4.2737594027173298</v>
      </c>
      <c r="S194" t="s">
        <v>171</v>
      </c>
      <c r="T194">
        <v>100.85602262166201</v>
      </c>
      <c r="U194">
        <v>100.90647585959201</v>
      </c>
      <c r="V194">
        <v>4.2737594027170003</v>
      </c>
      <c r="X194">
        <f t="shared" si="27"/>
        <v>0</v>
      </c>
      <c r="Y194">
        <f t="shared" si="28"/>
        <v>-1.4210854715202004E-13</v>
      </c>
      <c r="Z194">
        <f t="shared" si="29"/>
        <v>3.2951419370874646E-13</v>
      </c>
      <c r="AC194" t="s">
        <v>107</v>
      </c>
      <c r="AD194" s="43">
        <v>100.69431470107202</v>
      </c>
      <c r="AE194" s="43">
        <v>100.74468704459431</v>
      </c>
      <c r="AF194" s="43">
        <v>4.6218318172341197</v>
      </c>
      <c r="AH194" t="s">
        <v>107</v>
      </c>
      <c r="AI194" s="43">
        <v>100.694314701072</v>
      </c>
      <c r="AJ194" s="43">
        <v>100.744687044594</v>
      </c>
      <c r="AK194" s="43">
        <v>4.6218318172339998</v>
      </c>
      <c r="AM194" s="43">
        <f t="shared" si="30"/>
        <v>0</v>
      </c>
      <c r="AN194" s="43">
        <f t="shared" si="31"/>
        <v>3.1263880373444408E-13</v>
      </c>
      <c r="AO194" s="43">
        <f t="shared" si="32"/>
        <v>1.1990408665951691E-13</v>
      </c>
    </row>
    <row r="195" spans="1:41" x14ac:dyDescent="0.35">
      <c r="A195" t="s">
        <v>116</v>
      </c>
      <c r="B195">
        <v>100.03546285707438</v>
      </c>
      <c r="C195">
        <v>100.08550560987931</v>
      </c>
      <c r="D195">
        <v>4.4493205813014729</v>
      </c>
      <c r="F195">
        <v>100.035462857075</v>
      </c>
      <c r="G195">
        <v>100.08550560988</v>
      </c>
      <c r="H195">
        <v>4.4493205813010004</v>
      </c>
      <c r="J195" s="43">
        <f t="shared" si="24"/>
        <v>-6.2527760746888816E-13</v>
      </c>
      <c r="K195" s="43">
        <f t="shared" si="25"/>
        <v>-6.9633188104489818E-13</v>
      </c>
      <c r="L195" s="43">
        <f t="shared" si="26"/>
        <v>4.7251091928046662E-13</v>
      </c>
      <c r="N195" t="s">
        <v>116</v>
      </c>
      <c r="O195">
        <v>101.13612598415229</v>
      </c>
      <c r="P195">
        <v>101.18671934382419</v>
      </c>
      <c r="Q195">
        <v>4.4008986840146926</v>
      </c>
      <c r="S195" t="s">
        <v>116</v>
      </c>
      <c r="T195">
        <v>101.136125984152</v>
      </c>
      <c r="U195">
        <v>101.186719343824</v>
      </c>
      <c r="V195">
        <v>4.400898684015</v>
      </c>
      <c r="X195">
        <f t="shared" si="27"/>
        <v>2.8421709430404007E-13</v>
      </c>
      <c r="Y195">
        <f t="shared" si="28"/>
        <v>1.9895196601282805E-13</v>
      </c>
      <c r="Z195">
        <f t="shared" si="29"/>
        <v>-3.0730973321624333E-13</v>
      </c>
      <c r="AC195" t="s">
        <v>166</v>
      </c>
      <c r="AD195" s="43">
        <v>99.96382859713141</v>
      </c>
      <c r="AE195" s="43">
        <v>100.01383551488885</v>
      </c>
      <c r="AF195" s="43">
        <v>4.3119034259595086</v>
      </c>
      <c r="AH195" t="s">
        <v>166</v>
      </c>
      <c r="AI195" s="43">
        <v>99.963828597131993</v>
      </c>
      <c r="AJ195" s="43">
        <v>100.013835514889</v>
      </c>
      <c r="AK195" s="43">
        <v>4.3119034259599998</v>
      </c>
      <c r="AM195" s="43">
        <f t="shared" si="30"/>
        <v>-5.8264504332328215E-13</v>
      </c>
      <c r="AN195" s="43">
        <f t="shared" si="31"/>
        <v>-1.4210854715202004E-13</v>
      </c>
      <c r="AO195" s="43">
        <f t="shared" si="32"/>
        <v>-4.9116266609416925E-13</v>
      </c>
    </row>
    <row r="196" spans="1:41" x14ac:dyDescent="0.35">
      <c r="A196" t="s">
        <v>101</v>
      </c>
      <c r="B196">
        <v>100.24470984566412</v>
      </c>
      <c r="C196">
        <v>100.29485727430126</v>
      </c>
      <c r="D196">
        <v>4.6737191989614475</v>
      </c>
      <c r="F196">
        <v>100.244709845664</v>
      </c>
      <c r="G196">
        <v>100.29485727430099</v>
      </c>
      <c r="H196">
        <v>4.6737191989609999</v>
      </c>
      <c r="J196" s="43">
        <f t="shared" si="24"/>
        <v>1.1368683772161603E-13</v>
      </c>
      <c r="K196" s="43">
        <f t="shared" si="25"/>
        <v>2.7000623958883807E-13</v>
      </c>
      <c r="L196" s="43">
        <f t="shared" si="26"/>
        <v>4.4764192352886312E-13</v>
      </c>
      <c r="N196" t="s">
        <v>101</v>
      </c>
      <c r="O196">
        <v>100.00433088069103</v>
      </c>
      <c r="P196">
        <v>100.05435805972088</v>
      </c>
      <c r="Q196">
        <v>4.6849533502599696</v>
      </c>
      <c r="S196" t="s">
        <v>101</v>
      </c>
      <c r="T196">
        <v>100.004330880692</v>
      </c>
      <c r="U196">
        <v>100.05435805972201</v>
      </c>
      <c r="V196">
        <v>4.6849533502599998</v>
      </c>
      <c r="X196">
        <f t="shared" si="27"/>
        <v>-9.6633812063373625E-13</v>
      </c>
      <c r="Y196">
        <f t="shared" si="28"/>
        <v>-1.1226575225009583E-12</v>
      </c>
      <c r="Z196">
        <f t="shared" si="29"/>
        <v>-3.0198066269804258E-14</v>
      </c>
      <c r="AC196" t="s">
        <v>171</v>
      </c>
      <c r="AD196" s="43">
        <v>100.65217456108769</v>
      </c>
      <c r="AE196" s="43">
        <v>100.70252582399968</v>
      </c>
      <c r="AF196" s="43">
        <v>4.282414929231332</v>
      </c>
      <c r="AH196" t="s">
        <v>171</v>
      </c>
      <c r="AI196" s="43">
        <v>100.652174561088</v>
      </c>
      <c r="AJ196" s="43">
        <v>100.70252582400001</v>
      </c>
      <c r="AK196" s="43">
        <v>4.2824149292309999</v>
      </c>
      <c r="AM196" s="43">
        <f t="shared" si="30"/>
        <v>-3.1263880373444408E-13</v>
      </c>
      <c r="AN196" s="43">
        <f t="shared" si="31"/>
        <v>-3.2684965844964609E-13</v>
      </c>
      <c r="AO196" s="43">
        <f t="shared" si="32"/>
        <v>3.3217872896784684E-13</v>
      </c>
    </row>
    <row r="197" spans="1:41" x14ac:dyDescent="0.35">
      <c r="A197" t="s">
        <v>176</v>
      </c>
      <c r="B197">
        <v>100.21263136065164</v>
      </c>
      <c r="C197">
        <v>100.26276274202264</v>
      </c>
      <c r="D197">
        <v>4.3011980540533443</v>
      </c>
      <c r="F197">
        <v>100.212631360652</v>
      </c>
      <c r="G197">
        <v>100.262762742023</v>
      </c>
      <c r="H197">
        <v>4.3011980540529997</v>
      </c>
      <c r="J197" s="43">
        <f t="shared" ref="J197:J236" si="33">B197-F197</f>
        <v>-3.5527136788005009E-13</v>
      </c>
      <c r="K197" s="43">
        <f t="shared" ref="K197:K236" si="34">C197-G197</f>
        <v>-3.5527136788005009E-13</v>
      </c>
      <c r="L197" s="43">
        <f t="shared" ref="L197:L236" si="35">D197-H197</f>
        <v>3.4461322684364859E-13</v>
      </c>
      <c r="N197" t="s">
        <v>176</v>
      </c>
      <c r="O197">
        <v>100.00391500096762</v>
      </c>
      <c r="P197">
        <v>100.05394197195359</v>
      </c>
      <c r="Q197">
        <v>4.3101750066067854</v>
      </c>
      <c r="S197" t="s">
        <v>176</v>
      </c>
      <c r="T197">
        <v>100.003915000967</v>
      </c>
      <c r="U197">
        <v>100.05394197195299</v>
      </c>
      <c r="V197">
        <v>4.3101750066070004</v>
      </c>
      <c r="X197">
        <f t="shared" ref="X197:X238" si="36">O197-T197</f>
        <v>6.2527760746888816E-13</v>
      </c>
      <c r="Y197">
        <f t="shared" ref="Y197:Y238" si="37">P197-U197</f>
        <v>5.9685589803848416E-13</v>
      </c>
      <c r="Z197">
        <f t="shared" ref="Z197:Z238" si="38">Q197-V197</f>
        <v>-2.1493917756743031E-13</v>
      </c>
      <c r="AC197" t="s">
        <v>116</v>
      </c>
      <c r="AD197" s="43">
        <v>100.92118289872067</v>
      </c>
      <c r="AE197" s="43">
        <v>100.97166873308721</v>
      </c>
      <c r="AF197" s="43">
        <v>4.4102717681843799</v>
      </c>
      <c r="AH197" t="s">
        <v>116</v>
      </c>
      <c r="AI197" s="43">
        <v>100.92118289872001</v>
      </c>
      <c r="AJ197" s="43">
        <v>100.971668733087</v>
      </c>
      <c r="AK197" s="43">
        <v>4.4102717681839998</v>
      </c>
      <c r="AM197" s="43">
        <f t="shared" si="30"/>
        <v>6.6791017161449417E-13</v>
      </c>
      <c r="AN197" s="43">
        <f t="shared" si="31"/>
        <v>2.1316282072803006E-13</v>
      </c>
      <c r="AO197" s="43">
        <f t="shared" si="32"/>
        <v>3.801403636316536E-13</v>
      </c>
    </row>
    <row r="198" spans="1:41" x14ac:dyDescent="0.35">
      <c r="A198" t="s">
        <v>126</v>
      </c>
      <c r="B198">
        <v>101.10345562123469</v>
      </c>
      <c r="C198">
        <v>101.15403263755346</v>
      </c>
      <c r="D198">
        <v>4.3456824067022373</v>
      </c>
      <c r="F198">
        <v>101.103455621234</v>
      </c>
      <c r="G198">
        <v>101.154032637553</v>
      </c>
      <c r="H198">
        <v>4.3456824067020001</v>
      </c>
      <c r="J198" s="43">
        <f t="shared" si="33"/>
        <v>6.8212102632969618E-13</v>
      </c>
      <c r="K198" s="43">
        <f t="shared" si="34"/>
        <v>4.5474735088646412E-13</v>
      </c>
      <c r="L198" s="43">
        <f t="shared" si="35"/>
        <v>2.3714363805993344E-13</v>
      </c>
      <c r="N198" t="s">
        <v>126</v>
      </c>
      <c r="O198">
        <v>100.88613772801243</v>
      </c>
      <c r="P198">
        <v>100.93660603102794</v>
      </c>
      <c r="Q198">
        <v>4.3550434008537202</v>
      </c>
      <c r="S198" t="s">
        <v>126</v>
      </c>
      <c r="T198">
        <v>100.886137728012</v>
      </c>
      <c r="U198">
        <v>100.93660603102801</v>
      </c>
      <c r="V198">
        <v>4.355043400854</v>
      </c>
      <c r="X198">
        <f t="shared" si="36"/>
        <v>4.2632564145606011E-13</v>
      </c>
      <c r="Y198">
        <f t="shared" si="37"/>
        <v>0</v>
      </c>
      <c r="Z198">
        <f t="shared" si="38"/>
        <v>-2.7977620220553945E-13</v>
      </c>
      <c r="AC198" t="s">
        <v>101</v>
      </c>
      <c r="AD198" s="43">
        <v>101.19435483480554</v>
      </c>
      <c r="AE198" s="43">
        <v>101.24497732346727</v>
      </c>
      <c r="AF198" s="43">
        <v>4.6298593015868041</v>
      </c>
      <c r="AH198" t="s">
        <v>101</v>
      </c>
      <c r="AI198" s="43">
        <v>101.194354834805</v>
      </c>
      <c r="AJ198" s="43">
        <v>101.244977323467</v>
      </c>
      <c r="AK198" s="43">
        <v>4.6298593015870004</v>
      </c>
      <c r="AM198" s="43">
        <f t="shared" si="30"/>
        <v>5.4001247917767614E-13</v>
      </c>
      <c r="AN198" s="43">
        <f t="shared" si="31"/>
        <v>2.7000623958883807E-13</v>
      </c>
      <c r="AO198" s="43">
        <f t="shared" si="32"/>
        <v>-1.9628743075372768E-13</v>
      </c>
    </row>
    <row r="199" spans="1:41" x14ac:dyDescent="0.35">
      <c r="A199" t="s">
        <v>169</v>
      </c>
      <c r="B199">
        <v>101.06982843670002</v>
      </c>
      <c r="C199">
        <v>101.12038863101553</v>
      </c>
      <c r="D199">
        <v>4.2724450118211648</v>
      </c>
      <c r="F199">
        <v>101.06982843670001</v>
      </c>
      <c r="G199">
        <v>101.120388631015</v>
      </c>
      <c r="H199">
        <v>4.2724450118209996</v>
      </c>
      <c r="J199" s="43">
        <f t="shared" si="33"/>
        <v>0</v>
      </c>
      <c r="K199" s="43">
        <f t="shared" si="34"/>
        <v>5.2580162446247414E-13</v>
      </c>
      <c r="L199" s="43">
        <f t="shared" si="35"/>
        <v>1.6520118606422329E-13</v>
      </c>
      <c r="N199" t="s">
        <v>169</v>
      </c>
      <c r="O199">
        <v>100.85884610486698</v>
      </c>
      <c r="P199">
        <v>100.9093007552446</v>
      </c>
      <c r="Q199">
        <v>4.2813823578848433</v>
      </c>
      <c r="S199" t="s">
        <v>169</v>
      </c>
      <c r="T199">
        <v>100.858846104867</v>
      </c>
      <c r="U199">
        <v>100.909300755245</v>
      </c>
      <c r="V199">
        <v>4.2813823578849997</v>
      </c>
      <c r="X199">
        <f t="shared" si="36"/>
        <v>0</v>
      </c>
      <c r="Y199">
        <f t="shared" si="37"/>
        <v>-3.979039320256561E-13</v>
      </c>
      <c r="Z199">
        <f t="shared" si="38"/>
        <v>-1.5631940186722204E-13</v>
      </c>
      <c r="AC199" t="s">
        <v>176</v>
      </c>
      <c r="AD199" s="43">
        <v>101.03922858653156</v>
      </c>
      <c r="AE199" s="43">
        <v>101.0897734732682</v>
      </c>
      <c r="AF199" s="43">
        <v>4.2660101529858325</v>
      </c>
      <c r="AH199" t="s">
        <v>176</v>
      </c>
      <c r="AI199" s="43">
        <v>101.039228586531</v>
      </c>
      <c r="AJ199" s="43">
        <v>101.089773473268</v>
      </c>
      <c r="AK199" s="43">
        <v>4.2660101529860004</v>
      </c>
      <c r="AM199" s="43">
        <f t="shared" si="30"/>
        <v>5.6843418860808015E-13</v>
      </c>
      <c r="AN199" s="43">
        <f t="shared" si="31"/>
        <v>1.9895196601282805E-13</v>
      </c>
      <c r="AO199" s="43">
        <f t="shared" si="32"/>
        <v>-1.6786572132332367E-13</v>
      </c>
    </row>
    <row r="200" spans="1:41" x14ac:dyDescent="0.35">
      <c r="A200" t="s">
        <v>115</v>
      </c>
      <c r="B200">
        <v>100.03597379809914</v>
      </c>
      <c r="C200">
        <v>100.08601680650239</v>
      </c>
      <c r="D200">
        <v>4.4649094274972425</v>
      </c>
      <c r="F200">
        <v>100.0359737981</v>
      </c>
      <c r="G200">
        <v>100.086016806503</v>
      </c>
      <c r="H200">
        <v>4.464909427497</v>
      </c>
      <c r="J200" s="43">
        <f t="shared" si="33"/>
        <v>-8.6686213762732223E-13</v>
      </c>
      <c r="K200" s="43">
        <f t="shared" si="34"/>
        <v>-6.1106675275368616E-13</v>
      </c>
      <c r="L200" s="43">
        <f t="shared" si="35"/>
        <v>2.4247270857813419E-13</v>
      </c>
      <c r="N200" t="s">
        <v>115</v>
      </c>
      <c r="O200">
        <v>101.14312566066793</v>
      </c>
      <c r="P200">
        <v>101.19372252192889</v>
      </c>
      <c r="Q200">
        <v>4.4160347980395844</v>
      </c>
      <c r="S200" t="s">
        <v>115</v>
      </c>
      <c r="T200">
        <v>101.14312566066801</v>
      </c>
      <c r="U200">
        <v>101.193722521929</v>
      </c>
      <c r="V200">
        <v>4.4160347980400001</v>
      </c>
      <c r="X200">
        <f t="shared" si="36"/>
        <v>0</v>
      </c>
      <c r="Y200">
        <f t="shared" si="37"/>
        <v>-1.1368683772161603E-13</v>
      </c>
      <c r="Z200">
        <f t="shared" si="38"/>
        <v>-4.1566750041965861E-13</v>
      </c>
      <c r="AC200" t="s">
        <v>126</v>
      </c>
      <c r="AD200" s="43">
        <v>100.6755140021547</v>
      </c>
      <c r="AE200" s="43">
        <v>100.725876940625</v>
      </c>
      <c r="AF200" s="43">
        <v>4.3641546080469631</v>
      </c>
      <c r="AH200" t="s">
        <v>126</v>
      </c>
      <c r="AI200" s="43">
        <v>100.675514002155</v>
      </c>
      <c r="AJ200" s="43">
        <v>100.725876940625</v>
      </c>
      <c r="AK200" s="43">
        <v>4.3641546080470004</v>
      </c>
      <c r="AM200" s="43">
        <f t="shared" si="30"/>
        <v>-2.9842794901924208E-13</v>
      </c>
      <c r="AN200" s="43">
        <f t="shared" si="31"/>
        <v>0</v>
      </c>
      <c r="AO200" s="43">
        <f t="shared" si="32"/>
        <v>-3.730349362740526E-14</v>
      </c>
    </row>
    <row r="201" spans="1:41" x14ac:dyDescent="0.35">
      <c r="A201" t="s">
        <v>92</v>
      </c>
      <c r="B201">
        <v>101.28898711088641</v>
      </c>
      <c r="C201">
        <v>101.33965693935608</v>
      </c>
      <c r="D201">
        <v>4.7488812823590951</v>
      </c>
      <c r="F201">
        <v>101.288987110886</v>
      </c>
      <c r="G201">
        <v>101.339656939356</v>
      </c>
      <c r="H201">
        <v>4.7488812823590001</v>
      </c>
      <c r="J201" s="43">
        <f t="shared" si="33"/>
        <v>4.1211478674085811E-13</v>
      </c>
      <c r="K201" s="43">
        <f t="shared" si="34"/>
        <v>0</v>
      </c>
      <c r="L201" s="43">
        <f t="shared" si="35"/>
        <v>9.50350909079134E-14</v>
      </c>
      <c r="N201" t="s">
        <v>92</v>
      </c>
      <c r="O201">
        <v>101.03671398252962</v>
      </c>
      <c r="P201">
        <v>101.08725761133527</v>
      </c>
      <c r="Q201">
        <v>4.7607385082136773</v>
      </c>
      <c r="S201" t="s">
        <v>92</v>
      </c>
      <c r="T201">
        <v>101.03671398253</v>
      </c>
      <c r="U201">
        <v>101.087257611336</v>
      </c>
      <c r="V201">
        <v>4.7607385082139997</v>
      </c>
      <c r="X201">
        <f t="shared" si="36"/>
        <v>-3.836930773104541E-13</v>
      </c>
      <c r="Y201">
        <f t="shared" si="37"/>
        <v>-7.2475359047530219E-13</v>
      </c>
      <c r="Z201">
        <f t="shared" si="38"/>
        <v>-3.2240876635114546E-13</v>
      </c>
      <c r="AC201" t="s">
        <v>169</v>
      </c>
      <c r="AD201" s="43">
        <v>100.65436278247725</v>
      </c>
      <c r="AE201" s="43">
        <v>100.70471514004727</v>
      </c>
      <c r="AF201" s="43">
        <v>4.2900801556231594</v>
      </c>
      <c r="AH201" t="s">
        <v>169</v>
      </c>
      <c r="AI201" s="43">
        <v>100.65436278247699</v>
      </c>
      <c r="AJ201" s="43">
        <v>100.704715140047</v>
      </c>
      <c r="AK201" s="43">
        <v>4.2900801556230004</v>
      </c>
      <c r="AM201" s="43">
        <f t="shared" si="30"/>
        <v>2.5579538487363607E-13</v>
      </c>
      <c r="AN201" s="43">
        <f t="shared" si="31"/>
        <v>2.7000623958883807E-13</v>
      </c>
      <c r="AO201" s="43">
        <f t="shared" si="32"/>
        <v>1.5898393712632242E-13</v>
      </c>
    </row>
    <row r="202" spans="1:41" x14ac:dyDescent="0.35">
      <c r="A202" t="s">
        <v>114</v>
      </c>
      <c r="B202">
        <v>100.03648473912394</v>
      </c>
      <c r="C202">
        <v>100.08652800312549</v>
      </c>
      <c r="D202">
        <v>4.4804981144514899</v>
      </c>
      <c r="F202">
        <v>100.03648473912401</v>
      </c>
      <c r="G202">
        <v>100.08652800312601</v>
      </c>
      <c r="H202">
        <v>4.4804981144509997</v>
      </c>
      <c r="J202" s="43">
        <f t="shared" si="33"/>
        <v>0</v>
      </c>
      <c r="K202" s="43">
        <f t="shared" si="34"/>
        <v>-5.1159076974727213E-13</v>
      </c>
      <c r="L202" s="43">
        <f t="shared" si="35"/>
        <v>4.9027448767446913E-13</v>
      </c>
      <c r="N202" t="s">
        <v>114</v>
      </c>
      <c r="O202">
        <v>101.15012533718358</v>
      </c>
      <c r="P202">
        <v>101.20072570003359</v>
      </c>
      <c r="Q202">
        <v>4.431168817200005</v>
      </c>
      <c r="S202" t="s">
        <v>114</v>
      </c>
      <c r="T202">
        <v>101.15012533718399</v>
      </c>
      <c r="U202">
        <v>101.200725700034</v>
      </c>
      <c r="V202">
        <v>4.4311688171999997</v>
      </c>
      <c r="X202">
        <f t="shared" si="36"/>
        <v>-4.1211478674085811E-13</v>
      </c>
      <c r="Y202">
        <f t="shared" si="37"/>
        <v>-4.1211478674085811E-13</v>
      </c>
      <c r="Z202">
        <f t="shared" si="38"/>
        <v>0</v>
      </c>
      <c r="AC202" t="s">
        <v>115</v>
      </c>
      <c r="AD202" s="43">
        <v>100.92691413319272</v>
      </c>
      <c r="AE202" s="43">
        <v>100.97740283461002</v>
      </c>
      <c r="AF202" s="43">
        <v>4.4254950855879365</v>
      </c>
      <c r="AH202" t="s">
        <v>115</v>
      </c>
      <c r="AI202" s="43">
        <v>100.92691413319299</v>
      </c>
      <c r="AJ202" s="43">
        <v>100.97740283461</v>
      </c>
      <c r="AK202" s="43">
        <v>4.4254950855880004</v>
      </c>
      <c r="AM202" s="43">
        <f t="shared" si="30"/>
        <v>-2.7000623958883807E-13</v>
      </c>
      <c r="AN202" s="43">
        <f t="shared" si="31"/>
        <v>0</v>
      </c>
      <c r="AO202" s="43">
        <f t="shared" si="32"/>
        <v>-6.3948846218409017E-14</v>
      </c>
    </row>
    <row r="203" spans="1:41" x14ac:dyDescent="0.35">
      <c r="A203" t="s">
        <v>91</v>
      </c>
      <c r="B203">
        <v>101.30290196147841</v>
      </c>
      <c r="C203">
        <v>101.35357875085383</v>
      </c>
      <c r="D203">
        <v>4.7790616371888053</v>
      </c>
      <c r="F203">
        <v>101.302901961478</v>
      </c>
      <c r="G203">
        <v>101.353578750853</v>
      </c>
      <c r="H203">
        <v>4.7790616371889998</v>
      </c>
      <c r="J203" s="43">
        <f t="shared" si="33"/>
        <v>4.1211478674085811E-13</v>
      </c>
      <c r="K203" s="43">
        <f t="shared" si="34"/>
        <v>8.2422957348171622E-13</v>
      </c>
      <c r="L203" s="43">
        <f t="shared" si="35"/>
        <v>-1.9451107391432743E-13</v>
      </c>
      <c r="N203" t="s">
        <v>91</v>
      </c>
      <c r="O203">
        <v>101.04800719258384</v>
      </c>
      <c r="P203">
        <v>101.09855647081925</v>
      </c>
      <c r="Q203">
        <v>4.7911168755392506</v>
      </c>
      <c r="S203" t="s">
        <v>91</v>
      </c>
      <c r="T203">
        <v>101.048007192585</v>
      </c>
      <c r="U203">
        <v>101.09855647082</v>
      </c>
      <c r="V203">
        <v>4.7911168755390001</v>
      </c>
      <c r="X203">
        <f t="shared" si="36"/>
        <v>-1.1652900866465643E-12</v>
      </c>
      <c r="Y203">
        <f t="shared" si="37"/>
        <v>-7.531752999057062E-13</v>
      </c>
      <c r="Z203">
        <f t="shared" si="38"/>
        <v>2.5046631435543532E-13</v>
      </c>
      <c r="AC203" t="s">
        <v>92</v>
      </c>
      <c r="AD203" s="43">
        <v>100.79221176763862</v>
      </c>
      <c r="AE203" s="43">
        <v>100.8426330841807</v>
      </c>
      <c r="AF203" s="43">
        <v>4.7722871297724394</v>
      </c>
      <c r="AH203" t="s">
        <v>92</v>
      </c>
      <c r="AI203" s="43">
        <v>100.792211767639</v>
      </c>
      <c r="AJ203" s="43">
        <v>100.842633084181</v>
      </c>
      <c r="AK203" s="43">
        <v>4.7722871297719998</v>
      </c>
      <c r="AM203" s="43">
        <f t="shared" si="30"/>
        <v>-3.836930773104541E-13</v>
      </c>
      <c r="AN203" s="43">
        <f t="shared" si="31"/>
        <v>-2.9842794901924208E-13</v>
      </c>
      <c r="AO203" s="43">
        <f t="shared" si="32"/>
        <v>4.3964831775156199E-13</v>
      </c>
    </row>
    <row r="204" spans="1:41" x14ac:dyDescent="0.35">
      <c r="A204" t="s">
        <v>185</v>
      </c>
      <c r="B204">
        <v>104.46631466415883</v>
      </c>
      <c r="C204">
        <v>104.51857395113439</v>
      </c>
      <c r="D204">
        <v>5.0020000000000016</v>
      </c>
      <c r="F204">
        <v>104.46631466415801</v>
      </c>
      <c r="G204">
        <v>104.518573951134</v>
      </c>
      <c r="H204">
        <v>5.0019999999999998</v>
      </c>
      <c r="J204" s="43">
        <f t="shared" si="33"/>
        <v>8.2422957348171622E-13</v>
      </c>
      <c r="K204" s="43">
        <f t="shared" si="34"/>
        <v>3.836930773104541E-13</v>
      </c>
      <c r="L204" s="43">
        <f t="shared" si="35"/>
        <v>0</v>
      </c>
      <c r="N204" t="s">
        <v>185</v>
      </c>
      <c r="O204">
        <v>104.45186464900078</v>
      </c>
      <c r="P204">
        <v>104.50411670735446</v>
      </c>
      <c r="Q204">
        <v>5.0020000000000016</v>
      </c>
      <c r="S204" t="s">
        <v>185</v>
      </c>
      <c r="T204">
        <v>104.451864649001</v>
      </c>
      <c r="U204">
        <v>104.504116707355</v>
      </c>
      <c r="V204">
        <v>5.0019999999999998</v>
      </c>
      <c r="X204">
        <f t="shared" si="36"/>
        <v>-2.1316282072803006E-13</v>
      </c>
      <c r="Y204">
        <f t="shared" si="37"/>
        <v>-5.4001247917767614E-13</v>
      </c>
      <c r="Z204">
        <f t="shared" si="38"/>
        <v>0</v>
      </c>
      <c r="AC204" t="s">
        <v>114</v>
      </c>
      <c r="AD204" s="43">
        <v>100.93264536766478</v>
      </c>
      <c r="AE204" s="43">
        <v>100.98313693613284</v>
      </c>
      <c r="AF204" s="43">
        <v>4.4407166741474473</v>
      </c>
      <c r="AH204" t="s">
        <v>114</v>
      </c>
      <c r="AI204" s="43">
        <v>100.932645367665</v>
      </c>
      <c r="AJ204" s="43">
        <v>100.98313693613299</v>
      </c>
      <c r="AK204" s="43">
        <v>4.4407166741469997</v>
      </c>
      <c r="AM204" s="43">
        <f t="shared" si="30"/>
        <v>-2.2737367544323206E-13</v>
      </c>
      <c r="AN204" s="43">
        <f t="shared" si="31"/>
        <v>-1.5631940186722204E-13</v>
      </c>
      <c r="AO204" s="43">
        <f t="shared" si="32"/>
        <v>4.4764192352886312E-13</v>
      </c>
    </row>
    <row r="205" spans="1:41" x14ac:dyDescent="0.35">
      <c r="A205" t="s">
        <v>186</v>
      </c>
      <c r="B205">
        <v>104.47653279247838</v>
      </c>
      <c r="C205">
        <v>104.52879719107391</v>
      </c>
      <c r="D205">
        <v>5.0020000000000016</v>
      </c>
      <c r="F205">
        <v>104.476532792478</v>
      </c>
      <c r="G205">
        <v>104.52879719107401</v>
      </c>
      <c r="H205">
        <v>5.0019999999999998</v>
      </c>
      <c r="J205" s="43">
        <f t="shared" si="33"/>
        <v>3.836930773104541E-13</v>
      </c>
      <c r="K205" s="43">
        <f t="shared" si="34"/>
        <v>0</v>
      </c>
      <c r="L205" s="43">
        <f t="shared" si="35"/>
        <v>0</v>
      </c>
      <c r="N205" t="s">
        <v>186</v>
      </c>
      <c r="O205">
        <v>104.46212574285775</v>
      </c>
      <c r="P205">
        <v>104.51438293432491</v>
      </c>
      <c r="Q205">
        <v>5.0020000000000016</v>
      </c>
      <c r="S205" t="s">
        <v>186</v>
      </c>
      <c r="T205">
        <v>104.46212574285801</v>
      </c>
      <c r="U205">
        <v>104.514382934325</v>
      </c>
      <c r="V205">
        <v>5.0019999999999998</v>
      </c>
      <c r="X205">
        <f t="shared" si="36"/>
        <v>-2.5579538487363607E-13</v>
      </c>
      <c r="Y205">
        <f t="shared" si="37"/>
        <v>0</v>
      </c>
      <c r="Z205">
        <f t="shared" si="38"/>
        <v>0</v>
      </c>
      <c r="AC205" t="s">
        <v>91</v>
      </c>
      <c r="AD205" s="43">
        <v>100.80096409304805</v>
      </c>
      <c r="AE205" s="43">
        <v>100.85138978794201</v>
      </c>
      <c r="AF205" s="43">
        <v>4.8028589493757554</v>
      </c>
      <c r="AH205" t="s">
        <v>91</v>
      </c>
      <c r="AI205" s="43">
        <v>100.80096409304799</v>
      </c>
      <c r="AJ205" s="43">
        <v>100.851389787942</v>
      </c>
      <c r="AK205" s="43">
        <v>4.8028589493759997</v>
      </c>
      <c r="AM205" s="43">
        <f t="shared" si="30"/>
        <v>0</v>
      </c>
      <c r="AN205" s="43">
        <f t="shared" si="31"/>
        <v>0</v>
      </c>
      <c r="AO205" s="43">
        <f t="shared" si="32"/>
        <v>-2.4424906541753444E-13</v>
      </c>
    </row>
    <row r="206" spans="1:41" x14ac:dyDescent="0.35">
      <c r="A206" t="s">
        <v>113</v>
      </c>
      <c r="B206">
        <v>100.03699568014871</v>
      </c>
      <c r="C206">
        <v>100.08703919974857</v>
      </c>
      <c r="D206">
        <v>4.4960866421666559</v>
      </c>
      <c r="F206">
        <v>100.036995680149</v>
      </c>
      <c r="G206">
        <v>100.087039199749</v>
      </c>
      <c r="H206">
        <v>4.4960866421669996</v>
      </c>
      <c r="J206" s="43">
        <f t="shared" si="33"/>
        <v>-2.9842794901924208E-13</v>
      </c>
      <c r="K206" s="43">
        <f t="shared" si="34"/>
        <v>-4.2632564145606011E-13</v>
      </c>
      <c r="L206" s="43">
        <f t="shared" si="35"/>
        <v>-3.4372504842394846E-13</v>
      </c>
      <c r="N206" t="s">
        <v>113</v>
      </c>
      <c r="O206">
        <v>101.15712501369921</v>
      </c>
      <c r="P206">
        <v>101.20772887813828</v>
      </c>
      <c r="Q206">
        <v>4.4463007419308251</v>
      </c>
      <c r="S206" t="s">
        <v>113</v>
      </c>
      <c r="T206">
        <v>101.157125013699</v>
      </c>
      <c r="U206">
        <v>101.207728878138</v>
      </c>
      <c r="V206">
        <v>4.4463007419310001</v>
      </c>
      <c r="X206">
        <f t="shared" si="36"/>
        <v>2.1316282072803006E-13</v>
      </c>
      <c r="Y206">
        <f t="shared" si="37"/>
        <v>2.8421709430404007E-13</v>
      </c>
      <c r="Z206">
        <f t="shared" si="38"/>
        <v>-1.7497114868092467E-13</v>
      </c>
      <c r="AC206" t="s">
        <v>185</v>
      </c>
      <c r="AD206" s="43">
        <v>102.78411059170448</v>
      </c>
      <c r="AE206" s="43">
        <v>102.83552835588242</v>
      </c>
      <c r="AF206" s="43">
        <v>5.1459999999999999</v>
      </c>
      <c r="AH206" t="s">
        <v>185</v>
      </c>
      <c r="AI206" s="43">
        <v>102.784110591705</v>
      </c>
      <c r="AJ206" s="43">
        <v>102.835528355883</v>
      </c>
      <c r="AK206" s="43">
        <v>5.1459999999999999</v>
      </c>
      <c r="AM206" s="43">
        <f t="shared" si="30"/>
        <v>-5.2580162446247414E-13</v>
      </c>
      <c r="AN206" s="43">
        <f t="shared" si="31"/>
        <v>-5.8264504332328215E-13</v>
      </c>
      <c r="AO206" s="43">
        <f t="shared" si="32"/>
        <v>0</v>
      </c>
    </row>
    <row r="207" spans="1:41" x14ac:dyDescent="0.35">
      <c r="A207" t="s">
        <v>187</v>
      </c>
      <c r="B207">
        <v>104.48949375333994</v>
      </c>
      <c r="C207">
        <v>104.54176463565777</v>
      </c>
      <c r="D207">
        <v>5.0020000000000016</v>
      </c>
      <c r="F207">
        <v>104.48949375334</v>
      </c>
      <c r="G207">
        <v>104.541764635658</v>
      </c>
      <c r="H207">
        <v>5.0019999999999998</v>
      </c>
      <c r="J207" s="43">
        <f t="shared" si="33"/>
        <v>0</v>
      </c>
      <c r="K207" s="43">
        <f t="shared" si="34"/>
        <v>-2.2737367544323206E-13</v>
      </c>
      <c r="L207" s="43">
        <f t="shared" si="35"/>
        <v>0</v>
      </c>
      <c r="N207" t="s">
        <v>187</v>
      </c>
      <c r="O207">
        <v>104.47514120241338</v>
      </c>
      <c r="P207">
        <v>104.5274049048658</v>
      </c>
      <c r="Q207">
        <v>5.0020000000000016</v>
      </c>
      <c r="S207" t="s">
        <v>187</v>
      </c>
      <c r="T207">
        <v>104.47514120241399</v>
      </c>
      <c r="U207">
        <v>104.527404904866</v>
      </c>
      <c r="V207">
        <v>5.0019999999999998</v>
      </c>
      <c r="X207">
        <f t="shared" si="36"/>
        <v>-6.1106675275368616E-13</v>
      </c>
      <c r="Y207">
        <f t="shared" si="37"/>
        <v>-1.9895196601282805E-13</v>
      </c>
      <c r="Z207">
        <f t="shared" si="38"/>
        <v>0</v>
      </c>
      <c r="AC207" t="s">
        <v>186</v>
      </c>
      <c r="AD207" s="43">
        <v>102.79052977560153</v>
      </c>
      <c r="AE207" s="43">
        <v>102.84195075097701</v>
      </c>
      <c r="AF207" s="43">
        <v>5.1459999999999999</v>
      </c>
      <c r="AH207" t="s">
        <v>186</v>
      </c>
      <c r="AI207" s="43">
        <v>102.790529775602</v>
      </c>
      <c r="AJ207" s="43">
        <v>102.84195075097701</v>
      </c>
      <c r="AK207" s="43">
        <v>5.1459999999999999</v>
      </c>
      <c r="AM207" s="43">
        <f t="shared" si="30"/>
        <v>-4.6895820560166612E-13</v>
      </c>
      <c r="AN207" s="43">
        <f t="shared" si="31"/>
        <v>0</v>
      </c>
      <c r="AO207" s="43">
        <f t="shared" si="32"/>
        <v>0</v>
      </c>
    </row>
    <row r="208" spans="1:41" x14ac:dyDescent="0.35">
      <c r="A208" t="s">
        <v>188</v>
      </c>
      <c r="B208">
        <v>104.49411077639003</v>
      </c>
      <c r="C208">
        <v>104.54638396837422</v>
      </c>
      <c r="D208">
        <v>5.0020000000000016</v>
      </c>
      <c r="F208">
        <v>104.49411077639</v>
      </c>
      <c r="G208">
        <v>104.546383968374</v>
      </c>
      <c r="H208">
        <v>5.0019999999999998</v>
      </c>
      <c r="J208" s="43">
        <f t="shared" si="33"/>
        <v>0</v>
      </c>
      <c r="K208" s="43">
        <f t="shared" si="34"/>
        <v>2.1316282072803006E-13</v>
      </c>
      <c r="L208" s="43">
        <f t="shared" si="35"/>
        <v>0</v>
      </c>
      <c r="N208" t="s">
        <v>188</v>
      </c>
      <c r="O208">
        <v>104.47977763928078</v>
      </c>
      <c r="P208">
        <v>104.53204366111133</v>
      </c>
      <c r="Q208">
        <v>5.0020000000000016</v>
      </c>
      <c r="S208" t="s">
        <v>188</v>
      </c>
      <c r="T208">
        <v>104.47977763928</v>
      </c>
      <c r="U208">
        <v>104.532043661111</v>
      </c>
      <c r="V208">
        <v>5.0019999999999998</v>
      </c>
      <c r="X208">
        <f t="shared" si="36"/>
        <v>7.815970093361102E-13</v>
      </c>
      <c r="Y208">
        <f t="shared" si="37"/>
        <v>3.2684965844964609E-13</v>
      </c>
      <c r="Z208">
        <f t="shared" si="38"/>
        <v>0</v>
      </c>
      <c r="AC208" t="s">
        <v>113</v>
      </c>
      <c r="AD208" s="43">
        <v>100.93837660213681</v>
      </c>
      <c r="AE208" s="43">
        <v>100.98887103765564</v>
      </c>
      <c r="AF208" s="43">
        <v>4.4559365341574004</v>
      </c>
      <c r="AH208" t="s">
        <v>113</v>
      </c>
      <c r="AI208" s="43">
        <v>100.938376602136</v>
      </c>
      <c r="AJ208" s="43">
        <v>100.988871037655</v>
      </c>
      <c r="AK208" s="43">
        <v>4.4559365341569999</v>
      </c>
      <c r="AM208" s="43">
        <f t="shared" si="30"/>
        <v>8.1001871876651421E-13</v>
      </c>
      <c r="AN208" s="43">
        <f t="shared" si="31"/>
        <v>6.3948846218409017E-13</v>
      </c>
      <c r="AO208" s="43">
        <f t="shared" si="32"/>
        <v>4.0056846728475648E-13</v>
      </c>
    </row>
    <row r="209" spans="1:41" x14ac:dyDescent="0.35">
      <c r="A209" t="s">
        <v>189</v>
      </c>
      <c r="B209">
        <v>104.49872155427562</v>
      </c>
      <c r="C209">
        <v>104.55099705280202</v>
      </c>
      <c r="D209">
        <v>5.0020000000000016</v>
      </c>
      <c r="F209">
        <v>104.498721554276</v>
      </c>
      <c r="G209">
        <v>104.550997052802</v>
      </c>
      <c r="H209">
        <v>5.0019999999999998</v>
      </c>
      <c r="J209" s="43">
        <f t="shared" si="33"/>
        <v>-3.836930773104541E-13</v>
      </c>
      <c r="K209" s="43">
        <f t="shared" si="34"/>
        <v>0</v>
      </c>
      <c r="L209" s="43">
        <f t="shared" si="35"/>
        <v>0</v>
      </c>
      <c r="N209" t="s">
        <v>189</v>
      </c>
      <c r="O209">
        <v>104.4844078047238</v>
      </c>
      <c r="P209">
        <v>104.53667614279519</v>
      </c>
      <c r="Q209">
        <v>5.0020000000000016</v>
      </c>
      <c r="S209" t="s">
        <v>189</v>
      </c>
      <c r="T209">
        <v>104.484407804724</v>
      </c>
      <c r="U209">
        <v>104.536676142795</v>
      </c>
      <c r="V209">
        <v>5.0019999999999998</v>
      </c>
      <c r="X209">
        <f t="shared" si="36"/>
        <v>-1.9895196601282805E-13</v>
      </c>
      <c r="Y209">
        <f t="shared" si="37"/>
        <v>1.8474111129762605E-13</v>
      </c>
      <c r="Z209">
        <f t="shared" si="38"/>
        <v>0</v>
      </c>
      <c r="AC209" t="s">
        <v>187</v>
      </c>
      <c r="AD209" s="43">
        <v>102.79867126563369</v>
      </c>
      <c r="AE209" s="43">
        <v>102.85009631379057</v>
      </c>
      <c r="AF209" s="43">
        <v>5.1459999999999999</v>
      </c>
      <c r="AH209" t="s">
        <v>187</v>
      </c>
      <c r="AI209" s="43">
        <v>102.798671265634</v>
      </c>
      <c r="AJ209" s="43">
        <v>102.850096313791</v>
      </c>
      <c r="AK209" s="43">
        <v>5.1459999999999999</v>
      </c>
      <c r="AM209" s="43">
        <f t="shared" si="30"/>
        <v>-3.1263880373444408E-13</v>
      </c>
      <c r="AN209" s="43">
        <f t="shared" si="31"/>
        <v>-4.2632564145606011E-13</v>
      </c>
      <c r="AO209" s="43">
        <f t="shared" si="32"/>
        <v>0</v>
      </c>
    </row>
    <row r="210" spans="1:41" x14ac:dyDescent="0.35">
      <c r="A210" t="s">
        <v>240</v>
      </c>
      <c r="B210">
        <v>101.7282164010869</v>
      </c>
      <c r="C210">
        <v>101.77910595406392</v>
      </c>
      <c r="D210">
        <v>5.0480000000000018</v>
      </c>
      <c r="F210">
        <v>101.728216401087</v>
      </c>
      <c r="G210">
        <v>101.77910595406399</v>
      </c>
      <c r="H210">
        <v>5.048</v>
      </c>
      <c r="J210" s="43">
        <f t="shared" si="33"/>
        <v>0</v>
      </c>
      <c r="K210" s="43">
        <f t="shared" si="34"/>
        <v>0</v>
      </c>
      <c r="L210" s="43">
        <f t="shared" si="35"/>
        <v>0</v>
      </c>
      <c r="N210" t="s">
        <v>240</v>
      </c>
      <c r="O210">
        <v>101.72299156064862</v>
      </c>
      <c r="P210">
        <v>101.77387849989857</v>
      </c>
      <c r="Q210">
        <v>5.0480000000000018</v>
      </c>
      <c r="S210" t="s">
        <v>240</v>
      </c>
      <c r="T210">
        <v>101.72299156064901</v>
      </c>
      <c r="U210">
        <v>101.773878499899</v>
      </c>
      <c r="V210">
        <v>5.048</v>
      </c>
      <c r="X210">
        <f t="shared" si="36"/>
        <v>-3.836930773104541E-13</v>
      </c>
      <c r="Y210">
        <f t="shared" si="37"/>
        <v>-4.2632564145606011E-13</v>
      </c>
      <c r="Z210">
        <f t="shared" si="38"/>
        <v>0</v>
      </c>
      <c r="AC210" t="s">
        <v>188</v>
      </c>
      <c r="AD210" s="43">
        <v>102.80157125881804</v>
      </c>
      <c r="AE210" s="43">
        <v>102.85299775769688</v>
      </c>
      <c r="AF210" s="43">
        <v>5.1459999999999999</v>
      </c>
      <c r="AH210" t="s">
        <v>188</v>
      </c>
      <c r="AI210" s="43">
        <v>102.801571258818</v>
      </c>
      <c r="AJ210" s="43">
        <v>102.852997757697</v>
      </c>
      <c r="AK210" s="43">
        <v>5.1459999999999999</v>
      </c>
      <c r="AM210" s="43">
        <f t="shared" si="30"/>
        <v>0</v>
      </c>
      <c r="AN210" s="43">
        <f t="shared" si="31"/>
        <v>-1.1368683772161603E-13</v>
      </c>
      <c r="AO210" s="43">
        <f t="shared" si="32"/>
        <v>0</v>
      </c>
    </row>
    <row r="211" spans="1:41" x14ac:dyDescent="0.35">
      <c r="A211" t="s">
        <v>90</v>
      </c>
      <c r="B211">
        <v>101.31681681207041</v>
      </c>
      <c r="C211">
        <v>101.36750056235158</v>
      </c>
      <c r="D211">
        <v>4.8092337020792639</v>
      </c>
      <c r="F211">
        <v>101.31681681207</v>
      </c>
      <c r="G211">
        <v>101.367500562351</v>
      </c>
      <c r="H211">
        <v>4.8092337020790001</v>
      </c>
      <c r="J211" s="43">
        <f t="shared" si="33"/>
        <v>4.1211478674085811E-13</v>
      </c>
      <c r="K211" s="43">
        <f t="shared" si="34"/>
        <v>5.8264504332328215E-13</v>
      </c>
      <c r="L211" s="43">
        <f t="shared" si="35"/>
        <v>2.6378899065093719E-13</v>
      </c>
      <c r="N211" t="s">
        <v>90</v>
      </c>
      <c r="O211">
        <v>101.05930040263806</v>
      </c>
      <c r="P211">
        <v>101.1098553303032</v>
      </c>
      <c r="Q211">
        <v>4.8214884533999864</v>
      </c>
      <c r="S211" t="s">
        <v>90</v>
      </c>
      <c r="T211">
        <v>101.059300402639</v>
      </c>
      <c r="U211">
        <v>101.109855330304</v>
      </c>
      <c r="V211">
        <v>4.8214884533999998</v>
      </c>
      <c r="X211">
        <f t="shared" si="36"/>
        <v>-9.3791641120333225E-13</v>
      </c>
      <c r="Y211">
        <f t="shared" si="37"/>
        <v>-7.9580786405131221E-13</v>
      </c>
      <c r="Z211">
        <f t="shared" si="38"/>
        <v>-1.3322676295501878E-14</v>
      </c>
      <c r="AC211" t="s">
        <v>189</v>
      </c>
      <c r="AD211" s="43">
        <v>102.8044672179322</v>
      </c>
      <c r="AE211" s="43">
        <v>102.85589516551495</v>
      </c>
      <c r="AF211" s="43">
        <v>5.1459999999999999</v>
      </c>
      <c r="AH211" t="s">
        <v>189</v>
      </c>
      <c r="AI211" s="43">
        <v>102.804467217932</v>
      </c>
      <c r="AJ211" s="43">
        <v>102.85589516551499</v>
      </c>
      <c r="AK211" s="43">
        <v>5.1459999999999999</v>
      </c>
      <c r="AM211" s="43">
        <f t="shared" si="30"/>
        <v>1.9895196601282805E-13</v>
      </c>
      <c r="AN211" s="43">
        <f t="shared" si="31"/>
        <v>0</v>
      </c>
      <c r="AO211" s="43">
        <f t="shared" si="32"/>
        <v>0</v>
      </c>
    </row>
    <row r="212" spans="1:41" x14ac:dyDescent="0.35">
      <c r="A212" t="s">
        <v>125</v>
      </c>
      <c r="B212">
        <v>101.11737047182667</v>
      </c>
      <c r="C212">
        <v>101.16795444905119</v>
      </c>
      <c r="D212">
        <v>4.3759736213995568</v>
      </c>
      <c r="F212">
        <v>101.11737047182601</v>
      </c>
      <c r="G212">
        <v>101.167954449051</v>
      </c>
      <c r="H212">
        <v>4.3759736214</v>
      </c>
      <c r="J212" s="43">
        <f t="shared" si="33"/>
        <v>6.6791017161449417E-13</v>
      </c>
      <c r="K212" s="43">
        <f t="shared" si="34"/>
        <v>1.9895196601282805E-13</v>
      </c>
      <c r="L212" s="43">
        <f t="shared" si="35"/>
        <v>-4.4320103143036249E-13</v>
      </c>
      <c r="N212" t="s">
        <v>125</v>
      </c>
      <c r="O212">
        <v>100.89743093806665</v>
      </c>
      <c r="P212">
        <v>100.94790489051189</v>
      </c>
      <c r="Q212">
        <v>4.3855125124207524</v>
      </c>
      <c r="S212" t="s">
        <v>125</v>
      </c>
      <c r="T212">
        <v>100.897430938067</v>
      </c>
      <c r="U212">
        <v>100.94790489051201</v>
      </c>
      <c r="V212">
        <v>4.3855125124210002</v>
      </c>
      <c r="X212">
        <f t="shared" si="36"/>
        <v>-3.5527136788005009E-13</v>
      </c>
      <c r="Y212">
        <f t="shared" si="37"/>
        <v>-1.1368683772161603E-13</v>
      </c>
      <c r="Z212">
        <f t="shared" si="38"/>
        <v>-2.4780177909633494E-13</v>
      </c>
      <c r="AC212" t="s">
        <v>240</v>
      </c>
      <c r="AD212" s="43">
        <v>100.01901361169658</v>
      </c>
      <c r="AE212" s="43">
        <v>100.06904813576446</v>
      </c>
      <c r="AF212" s="43">
        <v>5.194</v>
      </c>
      <c r="AH212" t="s">
        <v>240</v>
      </c>
      <c r="AI212" s="43">
        <v>100.01901361169701</v>
      </c>
      <c r="AJ212" s="43">
        <v>100.069048135765</v>
      </c>
      <c r="AK212" s="43">
        <v>5.194</v>
      </c>
      <c r="AM212" s="43">
        <f t="shared" si="30"/>
        <v>-4.2632564145606011E-13</v>
      </c>
      <c r="AN212" s="43">
        <f t="shared" si="31"/>
        <v>-5.4001247917767614E-13</v>
      </c>
      <c r="AO212" s="43">
        <f t="shared" si="32"/>
        <v>0</v>
      </c>
    </row>
    <row r="213" spans="1:41" x14ac:dyDescent="0.35">
      <c r="A213" t="s">
        <v>257</v>
      </c>
      <c r="B213">
        <v>101.97940385981346</v>
      </c>
      <c r="C213">
        <v>102.03041906934813</v>
      </c>
      <c r="D213">
        <v>5.0480000000000018</v>
      </c>
      <c r="F213">
        <v>101.979403859813</v>
      </c>
      <c r="G213">
        <v>102.030419069348</v>
      </c>
      <c r="H213">
        <v>5.048</v>
      </c>
      <c r="J213" s="43">
        <f t="shared" si="33"/>
        <v>4.5474735088646412E-13</v>
      </c>
      <c r="K213" s="43">
        <f t="shared" si="34"/>
        <v>1.2789769243681803E-13</v>
      </c>
      <c r="L213" s="43">
        <f t="shared" si="35"/>
        <v>0</v>
      </c>
      <c r="N213" t="s">
        <v>257</v>
      </c>
      <c r="O213">
        <v>101.973564571089</v>
      </c>
      <c r="P213">
        <v>102.02457685951876</v>
      </c>
      <c r="Q213">
        <v>5.0480000000000018</v>
      </c>
      <c r="S213" t="s">
        <v>257</v>
      </c>
      <c r="T213">
        <v>101.973564571089</v>
      </c>
      <c r="U213">
        <v>102.024576859519</v>
      </c>
      <c r="V213">
        <v>5.048</v>
      </c>
      <c r="X213">
        <f t="shared" si="36"/>
        <v>0</v>
      </c>
      <c r="Y213">
        <f t="shared" si="37"/>
        <v>-2.4158453015843406E-13</v>
      </c>
      <c r="Z213">
        <f t="shared" si="38"/>
        <v>0</v>
      </c>
      <c r="AC213" t="s">
        <v>90</v>
      </c>
      <c r="AD213" s="43">
        <v>100.80971641845747</v>
      </c>
      <c r="AE213" s="43">
        <v>100.86014649170332</v>
      </c>
      <c r="AF213" s="43">
        <v>4.8334254604726494</v>
      </c>
      <c r="AH213" t="s">
        <v>90</v>
      </c>
      <c r="AI213" s="43">
        <v>100.809716418458</v>
      </c>
      <c r="AJ213" s="43">
        <v>100.860146491704</v>
      </c>
      <c r="AK213" s="43">
        <v>4.8334254604730003</v>
      </c>
      <c r="AM213" s="43">
        <f t="shared" si="30"/>
        <v>-5.2580162446247414E-13</v>
      </c>
      <c r="AN213" s="43">
        <f t="shared" si="31"/>
        <v>-6.8212102632969618E-13</v>
      </c>
      <c r="AO213" s="43">
        <f t="shared" si="32"/>
        <v>-3.5083047578154947E-13</v>
      </c>
    </row>
    <row r="214" spans="1:41" x14ac:dyDescent="0.35">
      <c r="A214" t="s">
        <v>259</v>
      </c>
      <c r="B214">
        <v>101.9911948933011</v>
      </c>
      <c r="C214">
        <v>102.04221600130174</v>
      </c>
      <c r="D214">
        <v>5.0480000000000018</v>
      </c>
      <c r="F214">
        <v>101.991194893301</v>
      </c>
      <c r="G214">
        <v>102.04221600130199</v>
      </c>
      <c r="H214">
        <v>5.048</v>
      </c>
      <c r="J214" s="43">
        <f t="shared" si="33"/>
        <v>0</v>
      </c>
      <c r="K214" s="43">
        <f t="shared" si="34"/>
        <v>-2.5579538487363607E-13</v>
      </c>
      <c r="L214" s="43">
        <f t="shared" si="35"/>
        <v>0</v>
      </c>
      <c r="N214" t="s">
        <v>259</v>
      </c>
      <c r="O214">
        <v>101.98540563518549</v>
      </c>
      <c r="P214">
        <v>102.03642384710903</v>
      </c>
      <c r="Q214">
        <v>5.0480000000000018</v>
      </c>
      <c r="S214" t="s">
        <v>259</v>
      </c>
      <c r="T214">
        <v>101.985405635185</v>
      </c>
      <c r="U214">
        <v>102.03642384710901</v>
      </c>
      <c r="V214">
        <v>5.048</v>
      </c>
      <c r="X214">
        <f t="shared" si="36"/>
        <v>4.8316906031686813E-13</v>
      </c>
      <c r="Y214">
        <f t="shared" si="37"/>
        <v>0</v>
      </c>
      <c r="Z214">
        <f t="shared" si="38"/>
        <v>0</v>
      </c>
      <c r="AC214" t="s">
        <v>125</v>
      </c>
      <c r="AD214" s="43">
        <v>100.68426632756413</v>
      </c>
      <c r="AE214" s="43">
        <v>100.73463364438632</v>
      </c>
      <c r="AF214" s="43">
        <v>4.3947973401367602</v>
      </c>
      <c r="AH214" t="s">
        <v>125</v>
      </c>
      <c r="AI214" s="43">
        <v>100.684266327565</v>
      </c>
      <c r="AJ214" s="43">
        <v>100.734633644387</v>
      </c>
      <c r="AK214" s="43">
        <v>4.394797340137</v>
      </c>
      <c r="AM214" s="43">
        <f t="shared" si="30"/>
        <v>-8.6686213762732223E-13</v>
      </c>
      <c r="AN214" s="43">
        <f t="shared" si="31"/>
        <v>-6.8212102632969618E-13</v>
      </c>
      <c r="AO214" s="43">
        <f t="shared" si="32"/>
        <v>-2.3980817331903381E-13</v>
      </c>
    </row>
    <row r="215" spans="1:41" x14ac:dyDescent="0.35">
      <c r="A215" t="s">
        <v>267</v>
      </c>
      <c r="B215">
        <v>101.68733242202747</v>
      </c>
      <c r="C215">
        <v>101.73820152278886</v>
      </c>
      <c r="D215">
        <v>5.0940000000000021</v>
      </c>
      <c r="F215">
        <v>101.68733242202801</v>
      </c>
      <c r="G215">
        <v>101.738201522789</v>
      </c>
      <c r="H215">
        <v>5.0940000000000003</v>
      </c>
      <c r="J215" s="43">
        <f t="shared" si="33"/>
        <v>-5.4001247917767614E-13</v>
      </c>
      <c r="K215" s="43">
        <f t="shared" si="34"/>
        <v>-1.4210854715202004E-13</v>
      </c>
      <c r="L215" s="43">
        <f t="shared" si="35"/>
        <v>0</v>
      </c>
      <c r="N215" t="s">
        <v>267</v>
      </c>
      <c r="O215">
        <v>102.23663451797826</v>
      </c>
      <c r="P215">
        <v>102.28777840718185</v>
      </c>
      <c r="Q215">
        <v>5.0480000000000018</v>
      </c>
      <c r="S215" t="s">
        <v>267</v>
      </c>
      <c r="T215">
        <v>102.236634517978</v>
      </c>
      <c r="U215">
        <v>102.287778407182</v>
      </c>
      <c r="V215">
        <v>5.048</v>
      </c>
      <c r="X215">
        <f t="shared" si="36"/>
        <v>2.5579538487363607E-13</v>
      </c>
      <c r="Y215">
        <f t="shared" si="37"/>
        <v>-1.5631940186722204E-13</v>
      </c>
      <c r="Z215">
        <f t="shared" si="38"/>
        <v>0</v>
      </c>
      <c r="AC215" t="s">
        <v>257</v>
      </c>
      <c r="AD215" s="43">
        <v>100.25161564757137</v>
      </c>
      <c r="AE215" s="43">
        <v>100.30176653083679</v>
      </c>
      <c r="AF215" s="43">
        <v>5.194</v>
      </c>
      <c r="AH215" t="s">
        <v>257</v>
      </c>
      <c r="AI215" s="43">
        <v>100.251615647572</v>
      </c>
      <c r="AJ215" s="43">
        <v>100.301766530837</v>
      </c>
      <c r="AK215" s="43">
        <v>5.194</v>
      </c>
      <c r="AM215" s="43">
        <f t="shared" si="30"/>
        <v>-6.2527760746888816E-13</v>
      </c>
      <c r="AN215" s="43">
        <f t="shared" si="31"/>
        <v>-2.1316282072803006E-13</v>
      </c>
      <c r="AO215" s="43">
        <f t="shared" si="32"/>
        <v>0</v>
      </c>
    </row>
    <row r="216" spans="1:41" x14ac:dyDescent="0.35">
      <c r="A216" t="s">
        <v>279</v>
      </c>
      <c r="B216">
        <v>101.68733242202747</v>
      </c>
      <c r="C216">
        <v>101.73820152278886</v>
      </c>
      <c r="D216">
        <v>5.0940000000000021</v>
      </c>
      <c r="F216">
        <v>101.68733242202801</v>
      </c>
      <c r="G216">
        <v>101.738201522789</v>
      </c>
      <c r="H216">
        <v>5.0940000000000003</v>
      </c>
      <c r="J216" s="43">
        <f t="shared" si="33"/>
        <v>-5.4001247917767614E-13</v>
      </c>
      <c r="K216" s="43">
        <f t="shared" si="34"/>
        <v>-1.4210854715202004E-13</v>
      </c>
      <c r="L216" s="43">
        <f t="shared" si="35"/>
        <v>0</v>
      </c>
      <c r="N216" t="s">
        <v>279</v>
      </c>
      <c r="O216">
        <v>102.23663451797826</v>
      </c>
      <c r="P216">
        <v>102.28777840718185</v>
      </c>
      <c r="Q216">
        <v>5.0480000000000018</v>
      </c>
      <c r="S216" t="s">
        <v>279</v>
      </c>
      <c r="T216">
        <v>102.236634517978</v>
      </c>
      <c r="U216">
        <v>102.287778407182</v>
      </c>
      <c r="V216">
        <v>5.048</v>
      </c>
      <c r="X216">
        <f t="shared" si="36"/>
        <v>2.5579538487363607E-13</v>
      </c>
      <c r="Y216">
        <f t="shared" si="37"/>
        <v>-1.5631940186722204E-13</v>
      </c>
      <c r="Z216">
        <f t="shared" si="38"/>
        <v>0</v>
      </c>
      <c r="AC216" t="s">
        <v>259</v>
      </c>
      <c r="AD216" s="43">
        <v>100.25336659571973</v>
      </c>
      <c r="AE216" s="43">
        <v>100.30351835489716</v>
      </c>
      <c r="AF216" s="43">
        <v>5.194</v>
      </c>
      <c r="AH216" t="s">
        <v>259</v>
      </c>
      <c r="AI216" s="43">
        <v>100.25336659572</v>
      </c>
      <c r="AJ216" s="43">
        <v>100.30351835489699</v>
      </c>
      <c r="AK216" s="43">
        <v>5.194</v>
      </c>
      <c r="AM216" s="43">
        <f t="shared" si="30"/>
        <v>-2.7000623958883807E-13</v>
      </c>
      <c r="AN216" s="43">
        <f t="shared" si="31"/>
        <v>1.7053025658242404E-13</v>
      </c>
      <c r="AO216" s="43">
        <f t="shared" si="32"/>
        <v>0</v>
      </c>
    </row>
    <row r="217" spans="1:41" x14ac:dyDescent="0.35">
      <c r="A217" t="s">
        <v>278</v>
      </c>
      <c r="B217">
        <v>99.540398972900519</v>
      </c>
      <c r="C217">
        <v>99.590194069935478</v>
      </c>
      <c r="D217">
        <v>5.0940000000000021</v>
      </c>
      <c r="F217">
        <v>99.540398972899993</v>
      </c>
      <c r="G217">
        <v>99.590194069934995</v>
      </c>
      <c r="H217">
        <v>5.0940000000000003</v>
      </c>
      <c r="J217" s="43">
        <f t="shared" si="33"/>
        <v>5.2580162446247414E-13</v>
      </c>
      <c r="K217" s="43">
        <f t="shared" si="34"/>
        <v>4.8316906031686813E-13</v>
      </c>
      <c r="L217" s="43">
        <f t="shared" si="35"/>
        <v>0</v>
      </c>
      <c r="N217" t="s">
        <v>278</v>
      </c>
      <c r="O217">
        <v>99.541501499399203</v>
      </c>
      <c r="P217">
        <v>99.591297147973179</v>
      </c>
      <c r="Q217">
        <v>5.0940000000000021</v>
      </c>
      <c r="S217" t="s">
        <v>278</v>
      </c>
      <c r="T217">
        <v>99.541501499399004</v>
      </c>
      <c r="U217">
        <v>99.591297147972995</v>
      </c>
      <c r="V217">
        <v>5.0940000000000003</v>
      </c>
      <c r="X217">
        <f t="shared" si="36"/>
        <v>1.9895196601282805E-13</v>
      </c>
      <c r="Y217">
        <f t="shared" si="37"/>
        <v>1.8474111129762605E-13</v>
      </c>
      <c r="Z217">
        <f t="shared" si="38"/>
        <v>0</v>
      </c>
      <c r="AC217" t="s">
        <v>267</v>
      </c>
      <c r="AD217" s="43">
        <v>100.49013554632506</v>
      </c>
      <c r="AE217" s="43">
        <v>100.54040574919966</v>
      </c>
      <c r="AF217" s="43">
        <v>5.194</v>
      </c>
      <c r="AH217" t="s">
        <v>267</v>
      </c>
      <c r="AI217" s="43">
        <v>100.49013554632501</v>
      </c>
      <c r="AJ217" s="43">
        <v>100.5404057492</v>
      </c>
      <c r="AK217" s="43">
        <v>5.194</v>
      </c>
      <c r="AM217" s="43">
        <f t="shared" si="30"/>
        <v>0</v>
      </c>
      <c r="AN217" s="43">
        <f t="shared" si="31"/>
        <v>-3.4106051316484809E-13</v>
      </c>
      <c r="AO217" s="43">
        <f t="shared" si="32"/>
        <v>0</v>
      </c>
    </row>
    <row r="218" spans="1:41" x14ac:dyDescent="0.35">
      <c r="A218" t="s">
        <v>282</v>
      </c>
      <c r="B218">
        <v>99.540398972900519</v>
      </c>
      <c r="C218">
        <v>99.590194069935478</v>
      </c>
      <c r="D218">
        <v>5.0940000000000021</v>
      </c>
      <c r="F218">
        <v>99.540398972899993</v>
      </c>
      <c r="G218">
        <v>99.590194069934995</v>
      </c>
      <c r="H218">
        <v>5.0940000000000003</v>
      </c>
      <c r="J218" s="43">
        <f t="shared" si="33"/>
        <v>5.2580162446247414E-13</v>
      </c>
      <c r="K218" s="43">
        <f t="shared" si="34"/>
        <v>4.8316906031686813E-13</v>
      </c>
      <c r="L218" s="43">
        <f t="shared" si="35"/>
        <v>0</v>
      </c>
      <c r="N218" t="s">
        <v>282</v>
      </c>
      <c r="O218">
        <v>99.541501499399203</v>
      </c>
      <c r="P218">
        <v>99.591297147973179</v>
      </c>
      <c r="Q218">
        <v>5.0940000000000021</v>
      </c>
      <c r="S218" t="s">
        <v>282</v>
      </c>
      <c r="T218">
        <v>99.541501499399004</v>
      </c>
      <c r="U218">
        <v>99.591297147972995</v>
      </c>
      <c r="V218">
        <v>5.0940000000000003</v>
      </c>
      <c r="X218">
        <f t="shared" si="36"/>
        <v>1.9895196601282805E-13</v>
      </c>
      <c r="Y218">
        <f t="shared" si="37"/>
        <v>1.8474111129762605E-13</v>
      </c>
      <c r="Z218">
        <f t="shared" si="38"/>
        <v>0</v>
      </c>
      <c r="AC218" t="s">
        <v>279</v>
      </c>
      <c r="AD218" s="43">
        <v>100.49013554632506</v>
      </c>
      <c r="AE218" s="43">
        <v>100.54040574919966</v>
      </c>
      <c r="AF218" s="43">
        <v>5.194</v>
      </c>
      <c r="AH218" t="s">
        <v>279</v>
      </c>
      <c r="AI218" s="43">
        <v>100.49013554632501</v>
      </c>
      <c r="AJ218" s="43">
        <v>100.5404057492</v>
      </c>
      <c r="AK218" s="43">
        <v>5.194</v>
      </c>
      <c r="AM218" s="43">
        <f t="shared" si="30"/>
        <v>0</v>
      </c>
      <c r="AN218" s="43">
        <f t="shared" si="31"/>
        <v>-3.4106051316484809E-13</v>
      </c>
      <c r="AO218" s="43">
        <f t="shared" si="32"/>
        <v>0</v>
      </c>
    </row>
    <row r="219" spans="1:41" x14ac:dyDescent="0.35">
      <c r="A219" t="s">
        <v>285</v>
      </c>
      <c r="B219">
        <v>99.540398972900519</v>
      </c>
      <c r="C219">
        <v>99.590194069935478</v>
      </c>
      <c r="D219">
        <v>5.0940000000000021</v>
      </c>
      <c r="F219">
        <v>99.540398972899993</v>
      </c>
      <c r="G219">
        <v>99.590194069934995</v>
      </c>
      <c r="H219">
        <v>5.0940000000000003</v>
      </c>
      <c r="J219" s="43">
        <f t="shared" si="33"/>
        <v>5.2580162446247414E-13</v>
      </c>
      <c r="K219" s="43">
        <f t="shared" si="34"/>
        <v>4.8316906031686813E-13</v>
      </c>
      <c r="L219" s="43">
        <f t="shared" si="35"/>
        <v>0</v>
      </c>
      <c r="N219" t="s">
        <v>285</v>
      </c>
      <c r="O219">
        <v>99.541501499399203</v>
      </c>
      <c r="P219">
        <v>99.591297147973179</v>
      </c>
      <c r="Q219">
        <v>5.0940000000000021</v>
      </c>
      <c r="S219" t="s">
        <v>285</v>
      </c>
      <c r="T219">
        <v>99.541501499399004</v>
      </c>
      <c r="U219">
        <v>99.591297147972995</v>
      </c>
      <c r="V219">
        <v>5.0940000000000003</v>
      </c>
      <c r="X219">
        <f t="shared" si="36"/>
        <v>1.9895196601282805E-13</v>
      </c>
      <c r="Y219">
        <f t="shared" si="37"/>
        <v>1.8474111129762605E-13</v>
      </c>
      <c r="Z219">
        <f t="shared" si="38"/>
        <v>0</v>
      </c>
      <c r="AC219" t="s">
        <v>278</v>
      </c>
      <c r="AD219" s="43">
        <v>97.79457827680649</v>
      </c>
      <c r="AE219" s="43">
        <v>97.843500026819896</v>
      </c>
      <c r="AF219" s="43">
        <v>5.242</v>
      </c>
      <c r="AH219" t="s">
        <v>278</v>
      </c>
      <c r="AI219" s="43">
        <v>97.794578276807002</v>
      </c>
      <c r="AJ219" s="43">
        <v>97.843500026819996</v>
      </c>
      <c r="AK219" s="43">
        <v>5.242</v>
      </c>
      <c r="AM219" s="43">
        <f t="shared" si="30"/>
        <v>-5.1159076974727213E-13</v>
      </c>
      <c r="AN219" s="43">
        <f t="shared" si="31"/>
        <v>0</v>
      </c>
      <c r="AO219" s="43">
        <f t="shared" si="32"/>
        <v>0</v>
      </c>
    </row>
    <row r="220" spans="1:41" x14ac:dyDescent="0.35">
      <c r="A220" t="s">
        <v>290</v>
      </c>
      <c r="B220">
        <v>98.808410031466963</v>
      </c>
      <c r="C220">
        <v>98.857838950942423</v>
      </c>
      <c r="D220">
        <v>5.0940000000000021</v>
      </c>
      <c r="F220">
        <v>98.808410031467005</v>
      </c>
      <c r="G220">
        <v>98.857838950941996</v>
      </c>
      <c r="H220">
        <v>5.0940000000000003</v>
      </c>
      <c r="J220" s="43">
        <f t="shared" si="33"/>
        <v>0</v>
      </c>
      <c r="K220" s="43">
        <f t="shared" si="34"/>
        <v>4.2632564145606011E-13</v>
      </c>
      <c r="L220" s="43">
        <f t="shared" si="35"/>
        <v>0</v>
      </c>
      <c r="N220" t="s">
        <v>290</v>
      </c>
      <c r="O220">
        <v>98.811418960192938</v>
      </c>
      <c r="P220">
        <v>98.86084938488537</v>
      </c>
      <c r="Q220">
        <v>5.0940000000000021</v>
      </c>
      <c r="S220" t="s">
        <v>290</v>
      </c>
      <c r="T220">
        <v>98.811418960192995</v>
      </c>
      <c r="U220">
        <v>98.860849384885</v>
      </c>
      <c r="V220">
        <v>5.0940000000000003</v>
      </c>
      <c r="X220">
        <f t="shared" si="36"/>
        <v>0</v>
      </c>
      <c r="Y220">
        <f t="shared" si="37"/>
        <v>3.694822225952521E-13</v>
      </c>
      <c r="Z220">
        <f t="shared" si="38"/>
        <v>0</v>
      </c>
      <c r="AC220" t="s">
        <v>282</v>
      </c>
      <c r="AD220" s="43">
        <v>97.79457827680649</v>
      </c>
      <c r="AE220" s="43">
        <v>97.843500026819896</v>
      </c>
      <c r="AF220" s="43">
        <v>5.242</v>
      </c>
      <c r="AH220" t="s">
        <v>282</v>
      </c>
      <c r="AI220" s="43">
        <v>97.794578276807002</v>
      </c>
      <c r="AJ220" s="43">
        <v>97.843500026819996</v>
      </c>
      <c r="AK220" s="43">
        <v>5.242</v>
      </c>
      <c r="AM220" s="43">
        <f t="shared" si="30"/>
        <v>-5.1159076974727213E-13</v>
      </c>
      <c r="AN220" s="43">
        <f t="shared" si="31"/>
        <v>0</v>
      </c>
      <c r="AO220" s="43">
        <f t="shared" si="32"/>
        <v>0</v>
      </c>
    </row>
    <row r="221" spans="1:41" x14ac:dyDescent="0.35">
      <c r="A221" t="s">
        <v>302</v>
      </c>
      <c r="B221">
        <v>98.808410031466963</v>
      </c>
      <c r="C221">
        <v>98.857838950942423</v>
      </c>
      <c r="D221">
        <v>5.0940000000000021</v>
      </c>
      <c r="F221">
        <v>98.808410031467005</v>
      </c>
      <c r="G221">
        <v>98.857838950941996</v>
      </c>
      <c r="H221">
        <v>5.0940000000000003</v>
      </c>
      <c r="J221" s="43">
        <f t="shared" si="33"/>
        <v>0</v>
      </c>
      <c r="K221" s="43">
        <f t="shared" si="34"/>
        <v>4.2632564145606011E-13</v>
      </c>
      <c r="L221" s="43">
        <f t="shared" si="35"/>
        <v>0</v>
      </c>
      <c r="N221" t="s">
        <v>302</v>
      </c>
      <c r="O221">
        <v>98.811418960192938</v>
      </c>
      <c r="P221">
        <v>98.86084938488537</v>
      </c>
      <c r="Q221">
        <v>5.0940000000000021</v>
      </c>
      <c r="S221" t="s">
        <v>302</v>
      </c>
      <c r="T221">
        <v>98.811418960192995</v>
      </c>
      <c r="U221">
        <v>98.860849384885</v>
      </c>
      <c r="V221">
        <v>5.0940000000000003</v>
      </c>
      <c r="X221">
        <f t="shared" si="36"/>
        <v>0</v>
      </c>
      <c r="Y221">
        <f t="shared" si="37"/>
        <v>3.694822225952521E-13</v>
      </c>
      <c r="Z221">
        <f t="shared" si="38"/>
        <v>0</v>
      </c>
      <c r="AC221" t="s">
        <v>285</v>
      </c>
      <c r="AD221" s="43">
        <v>97.79457827680649</v>
      </c>
      <c r="AE221" s="43">
        <v>97.843500026819896</v>
      </c>
      <c r="AF221" s="43">
        <v>5.242</v>
      </c>
      <c r="AH221" t="s">
        <v>285</v>
      </c>
      <c r="AI221" s="43">
        <v>97.794578276807002</v>
      </c>
      <c r="AJ221" s="43">
        <v>97.843500026819996</v>
      </c>
      <c r="AK221" s="43">
        <v>5.242</v>
      </c>
      <c r="AM221" s="43">
        <f t="shared" si="30"/>
        <v>-5.1159076974727213E-13</v>
      </c>
      <c r="AN221" s="43">
        <f t="shared" si="31"/>
        <v>0</v>
      </c>
      <c r="AO221" s="43">
        <f t="shared" si="32"/>
        <v>0</v>
      </c>
    </row>
    <row r="222" spans="1:41" x14ac:dyDescent="0.35">
      <c r="A222" t="s">
        <v>303</v>
      </c>
      <c r="B222">
        <v>98.808410031466963</v>
      </c>
      <c r="C222">
        <v>98.857838950942423</v>
      </c>
      <c r="D222">
        <v>5.0940000000000021</v>
      </c>
      <c r="F222">
        <v>98.808410031467005</v>
      </c>
      <c r="G222">
        <v>98.857838950941996</v>
      </c>
      <c r="H222">
        <v>5.0940000000000003</v>
      </c>
      <c r="J222" s="43">
        <f t="shared" si="33"/>
        <v>0</v>
      </c>
      <c r="K222" s="43">
        <f t="shared" si="34"/>
        <v>4.2632564145606011E-13</v>
      </c>
      <c r="L222" s="43">
        <f t="shared" si="35"/>
        <v>0</v>
      </c>
      <c r="N222" t="s">
        <v>303</v>
      </c>
      <c r="O222">
        <v>98.811418960192938</v>
      </c>
      <c r="P222">
        <v>98.86084938488537</v>
      </c>
      <c r="Q222">
        <v>5.0940000000000021</v>
      </c>
      <c r="S222" t="s">
        <v>303</v>
      </c>
      <c r="T222">
        <v>98.811418960192995</v>
      </c>
      <c r="U222">
        <v>98.860849384885</v>
      </c>
      <c r="V222">
        <v>5.0940000000000003</v>
      </c>
      <c r="X222">
        <f t="shared" si="36"/>
        <v>0</v>
      </c>
      <c r="Y222">
        <f t="shared" si="37"/>
        <v>3.694822225952521E-13</v>
      </c>
      <c r="Z222">
        <f t="shared" si="38"/>
        <v>0</v>
      </c>
      <c r="AC222" t="s">
        <v>290</v>
      </c>
      <c r="AD222" s="43">
        <v>97.060856945570947</v>
      </c>
      <c r="AE222" s="43">
        <v>97.109411651396641</v>
      </c>
      <c r="AF222" s="43">
        <v>5.242</v>
      </c>
      <c r="AH222" t="s">
        <v>290</v>
      </c>
      <c r="AI222" s="43">
        <v>97.060856945571004</v>
      </c>
      <c r="AJ222" s="43">
        <v>97.109411651396996</v>
      </c>
      <c r="AK222" s="43">
        <v>5.242</v>
      </c>
      <c r="AM222" s="43">
        <f t="shared" si="30"/>
        <v>0</v>
      </c>
      <c r="AN222" s="43">
        <f t="shared" si="31"/>
        <v>-3.5527136788005009E-13</v>
      </c>
      <c r="AO222" s="43">
        <f t="shared" si="32"/>
        <v>0</v>
      </c>
    </row>
    <row r="223" spans="1:41" x14ac:dyDescent="0.35">
      <c r="A223" t="s">
        <v>305</v>
      </c>
      <c r="B223">
        <v>98.799555619490221</v>
      </c>
      <c r="C223">
        <v>98.848980109544982</v>
      </c>
      <c r="D223">
        <v>5.0940000000000021</v>
      </c>
      <c r="F223">
        <v>98.799555619489993</v>
      </c>
      <c r="G223">
        <v>98.848980109544996</v>
      </c>
      <c r="H223">
        <v>5.0940000000000003</v>
      </c>
      <c r="J223" s="43">
        <f t="shared" si="33"/>
        <v>2.2737367544323206E-13</v>
      </c>
      <c r="K223" s="43">
        <f t="shared" si="34"/>
        <v>0</v>
      </c>
      <c r="L223" s="43">
        <f t="shared" si="35"/>
        <v>0</v>
      </c>
      <c r="N223" t="s">
        <v>305</v>
      </c>
      <c r="O223">
        <v>98.802526639192294</v>
      </c>
      <c r="P223">
        <v>98.851952615500039</v>
      </c>
      <c r="Q223">
        <v>5.0940000000000021</v>
      </c>
      <c r="S223" t="s">
        <v>305</v>
      </c>
      <c r="T223">
        <v>98.802526639191996</v>
      </c>
      <c r="U223">
        <v>98.851952615499997</v>
      </c>
      <c r="V223">
        <v>5.0940000000000003</v>
      </c>
      <c r="X223">
        <f t="shared" si="36"/>
        <v>2.9842794901924208E-13</v>
      </c>
      <c r="Y223">
        <f t="shared" si="37"/>
        <v>0</v>
      </c>
      <c r="Z223">
        <f t="shared" si="38"/>
        <v>0</v>
      </c>
      <c r="AC223" t="s">
        <v>302</v>
      </c>
      <c r="AD223" s="43">
        <v>97.060856945570947</v>
      </c>
      <c r="AE223" s="43">
        <v>97.109411651396641</v>
      </c>
      <c r="AF223" s="43">
        <v>5.242</v>
      </c>
      <c r="AH223" t="s">
        <v>302</v>
      </c>
      <c r="AI223" s="43">
        <v>97.060856945571004</v>
      </c>
      <c r="AJ223" s="43">
        <v>97.109411651396996</v>
      </c>
      <c r="AK223" s="43">
        <v>5.242</v>
      </c>
      <c r="AM223" s="43">
        <f t="shared" si="30"/>
        <v>0</v>
      </c>
      <c r="AN223" s="43">
        <f t="shared" si="31"/>
        <v>-3.5527136788005009E-13</v>
      </c>
      <c r="AO223" s="43">
        <f t="shared" si="32"/>
        <v>0</v>
      </c>
    </row>
    <row r="224" spans="1:41" x14ac:dyDescent="0.35">
      <c r="A224" t="s">
        <v>312</v>
      </c>
      <c r="B224">
        <v>98.799555619490221</v>
      </c>
      <c r="C224">
        <v>98.848980109544982</v>
      </c>
      <c r="D224">
        <v>5.0940000000000021</v>
      </c>
      <c r="F224">
        <v>98.799555619489993</v>
      </c>
      <c r="G224">
        <v>98.848980109544996</v>
      </c>
      <c r="H224">
        <v>5.0940000000000003</v>
      </c>
      <c r="J224" s="43">
        <f t="shared" si="33"/>
        <v>2.2737367544323206E-13</v>
      </c>
      <c r="K224" s="43">
        <f t="shared" si="34"/>
        <v>0</v>
      </c>
      <c r="L224" s="43">
        <f t="shared" si="35"/>
        <v>0</v>
      </c>
      <c r="N224" t="s">
        <v>312</v>
      </c>
      <c r="O224">
        <v>98.802526639192294</v>
      </c>
      <c r="P224">
        <v>98.851952615500039</v>
      </c>
      <c r="Q224">
        <v>5.0940000000000021</v>
      </c>
      <c r="S224" t="s">
        <v>312</v>
      </c>
      <c r="T224">
        <v>98.802526639191996</v>
      </c>
      <c r="U224">
        <v>98.851952615499997</v>
      </c>
      <c r="V224">
        <v>5.0940000000000003</v>
      </c>
      <c r="X224">
        <f t="shared" si="36"/>
        <v>2.9842794901924208E-13</v>
      </c>
      <c r="Y224">
        <f t="shared" si="37"/>
        <v>0</v>
      </c>
      <c r="Z224">
        <f t="shared" si="38"/>
        <v>0</v>
      </c>
      <c r="AC224" t="s">
        <v>303</v>
      </c>
      <c r="AD224" s="43">
        <v>97.060856945570947</v>
      </c>
      <c r="AE224" s="43">
        <v>97.109411651396641</v>
      </c>
      <c r="AF224" s="43">
        <v>5.242</v>
      </c>
      <c r="AH224" t="s">
        <v>303</v>
      </c>
      <c r="AI224" s="43">
        <v>97.060856945571004</v>
      </c>
      <c r="AJ224" s="43">
        <v>97.109411651396996</v>
      </c>
      <c r="AK224" s="43">
        <v>5.242</v>
      </c>
      <c r="AM224" s="43">
        <f t="shared" si="30"/>
        <v>0</v>
      </c>
      <c r="AN224" s="43">
        <f t="shared" si="31"/>
        <v>-3.5527136788005009E-13</v>
      </c>
      <c r="AO224" s="43">
        <f t="shared" si="32"/>
        <v>0</v>
      </c>
    </row>
    <row r="225" spans="1:41" x14ac:dyDescent="0.35">
      <c r="A225" t="s">
        <v>318</v>
      </c>
      <c r="B225">
        <v>98.721707248266654</v>
      </c>
      <c r="C225">
        <v>98.771092794663986</v>
      </c>
      <c r="D225">
        <v>5.14</v>
      </c>
      <c r="F225">
        <v>98.721707248266995</v>
      </c>
      <c r="G225">
        <v>98.771092794664</v>
      </c>
      <c r="H225">
        <v>5.14</v>
      </c>
      <c r="J225" s="43">
        <f t="shared" si="33"/>
        <v>-3.4106051316484809E-13</v>
      </c>
      <c r="K225" s="43">
        <f t="shared" si="34"/>
        <v>0</v>
      </c>
      <c r="L225" s="43">
        <f t="shared" si="35"/>
        <v>0</v>
      </c>
      <c r="N225" t="s">
        <v>318</v>
      </c>
      <c r="O225">
        <v>98.724801224646328</v>
      </c>
      <c r="P225">
        <v>98.774188318805727</v>
      </c>
      <c r="Q225">
        <v>5.14</v>
      </c>
      <c r="S225" t="s">
        <v>318</v>
      </c>
      <c r="T225">
        <v>98.724801224646995</v>
      </c>
      <c r="U225">
        <v>98.774188318805997</v>
      </c>
      <c r="V225">
        <v>5.14</v>
      </c>
      <c r="X225">
        <f t="shared" si="36"/>
        <v>-6.6791017161449417E-13</v>
      </c>
      <c r="Y225">
        <f t="shared" si="37"/>
        <v>-2.7000623958883807E-13</v>
      </c>
      <c r="Z225">
        <f t="shared" si="38"/>
        <v>0</v>
      </c>
      <c r="AC225" t="s">
        <v>305</v>
      </c>
      <c r="AD225" s="43">
        <v>97.038503278894808</v>
      </c>
      <c r="AE225" s="43">
        <v>97.087046802295944</v>
      </c>
      <c r="AF225" s="43">
        <v>5.242</v>
      </c>
      <c r="AH225" t="s">
        <v>305</v>
      </c>
      <c r="AI225" s="43">
        <v>97.038503278895007</v>
      </c>
      <c r="AJ225" s="43">
        <v>97.087046802296001</v>
      </c>
      <c r="AK225" s="43">
        <v>5.242</v>
      </c>
      <c r="AM225" s="43">
        <f t="shared" si="30"/>
        <v>-1.9895196601282805E-13</v>
      </c>
      <c r="AN225" s="43">
        <f t="shared" si="31"/>
        <v>0</v>
      </c>
      <c r="AO225" s="43">
        <f t="shared" si="32"/>
        <v>0</v>
      </c>
    </row>
    <row r="226" spans="1:41" x14ac:dyDescent="0.35">
      <c r="A226" t="s">
        <v>321</v>
      </c>
      <c r="B226">
        <v>98.721707248266654</v>
      </c>
      <c r="C226">
        <v>98.771092794663986</v>
      </c>
      <c r="D226">
        <v>5.14</v>
      </c>
      <c r="F226">
        <v>98.721707248266995</v>
      </c>
      <c r="G226">
        <v>98.771092794664</v>
      </c>
      <c r="H226">
        <v>5.14</v>
      </c>
      <c r="J226" s="43">
        <f t="shared" si="33"/>
        <v>-3.4106051316484809E-13</v>
      </c>
      <c r="K226" s="43">
        <f t="shared" si="34"/>
        <v>0</v>
      </c>
      <c r="L226" s="43">
        <f t="shared" si="35"/>
        <v>0</v>
      </c>
      <c r="N226" t="s">
        <v>321</v>
      </c>
      <c r="O226">
        <v>98.724801224646328</v>
      </c>
      <c r="P226">
        <v>98.774188318805727</v>
      </c>
      <c r="Q226">
        <v>5.14</v>
      </c>
      <c r="S226" t="s">
        <v>321</v>
      </c>
      <c r="T226">
        <v>98.724801224646995</v>
      </c>
      <c r="U226">
        <v>98.774188318805997</v>
      </c>
      <c r="V226">
        <v>5.14</v>
      </c>
      <c r="X226">
        <f t="shared" si="36"/>
        <v>-6.6791017161449417E-13</v>
      </c>
      <c r="Y226">
        <f t="shared" si="37"/>
        <v>-2.7000623958883807E-13</v>
      </c>
      <c r="Z226">
        <f t="shared" si="38"/>
        <v>0</v>
      </c>
      <c r="AC226" t="s">
        <v>312</v>
      </c>
      <c r="AD226" s="43">
        <v>97.038503278894808</v>
      </c>
      <c r="AE226" s="43">
        <v>97.087046802295944</v>
      </c>
      <c r="AF226" s="43">
        <v>5.242</v>
      </c>
      <c r="AH226" t="s">
        <v>312</v>
      </c>
      <c r="AI226" s="43">
        <v>97.038503278895007</v>
      </c>
      <c r="AJ226" s="43">
        <v>97.087046802296001</v>
      </c>
      <c r="AK226" s="43">
        <v>5.242</v>
      </c>
      <c r="AM226" s="43">
        <f t="shared" si="30"/>
        <v>-1.9895196601282805E-13</v>
      </c>
      <c r="AN226" s="43">
        <f t="shared" si="31"/>
        <v>0</v>
      </c>
      <c r="AO226" s="43">
        <f t="shared" si="32"/>
        <v>0</v>
      </c>
    </row>
    <row r="227" spans="1:41" x14ac:dyDescent="0.35">
      <c r="A227" t="s">
        <v>329</v>
      </c>
      <c r="B227">
        <v>98.721707248266654</v>
      </c>
      <c r="C227">
        <v>98.771092794663986</v>
      </c>
      <c r="D227">
        <v>5.14</v>
      </c>
      <c r="F227">
        <v>98.721707248266995</v>
      </c>
      <c r="G227">
        <v>98.771092794664</v>
      </c>
      <c r="H227">
        <v>5.14</v>
      </c>
      <c r="J227" s="43">
        <f t="shared" si="33"/>
        <v>-3.4106051316484809E-13</v>
      </c>
      <c r="K227" s="43">
        <f t="shared" si="34"/>
        <v>0</v>
      </c>
      <c r="L227" s="43">
        <f t="shared" si="35"/>
        <v>0</v>
      </c>
      <c r="N227" t="s">
        <v>329</v>
      </c>
      <c r="O227">
        <v>98.724801224646328</v>
      </c>
      <c r="P227">
        <v>98.774188318805727</v>
      </c>
      <c r="Q227">
        <v>5.14</v>
      </c>
      <c r="S227" t="s">
        <v>329</v>
      </c>
      <c r="T227">
        <v>98.724801224646995</v>
      </c>
      <c r="U227">
        <v>98.774188318805997</v>
      </c>
      <c r="V227">
        <v>5.14</v>
      </c>
      <c r="X227">
        <f t="shared" si="36"/>
        <v>-6.6791017161449417E-13</v>
      </c>
      <c r="Y227">
        <f t="shared" si="37"/>
        <v>-2.7000623958883807E-13</v>
      </c>
      <c r="Z227">
        <f t="shared" si="38"/>
        <v>0</v>
      </c>
      <c r="AC227" t="s">
        <v>318</v>
      </c>
      <c r="AD227" s="43">
        <v>96.931814574253124</v>
      </c>
      <c r="AE227" s="43">
        <v>96.980304726616424</v>
      </c>
      <c r="AF227" s="43">
        <v>5.29</v>
      </c>
      <c r="AH227" t="s">
        <v>318</v>
      </c>
      <c r="AI227" s="43">
        <v>96.931814574252996</v>
      </c>
      <c r="AJ227" s="43">
        <v>96.980304726615998</v>
      </c>
      <c r="AK227" s="43">
        <v>5.29</v>
      </c>
      <c r="AM227" s="43">
        <f t="shared" si="30"/>
        <v>1.2789769243681803E-13</v>
      </c>
      <c r="AN227" s="43">
        <f t="shared" si="31"/>
        <v>4.2632564145606011E-13</v>
      </c>
      <c r="AO227" s="43">
        <f t="shared" si="32"/>
        <v>0</v>
      </c>
    </row>
    <row r="228" spans="1:41" x14ac:dyDescent="0.35">
      <c r="A228" t="s">
        <v>342</v>
      </c>
      <c r="B228">
        <v>99.95</v>
      </c>
      <c r="C228">
        <v>100</v>
      </c>
      <c r="D228">
        <v>5.14</v>
      </c>
      <c r="F228">
        <v>99.95</v>
      </c>
      <c r="G228">
        <v>100</v>
      </c>
      <c r="H228">
        <v>5.14</v>
      </c>
      <c r="J228" s="43">
        <f t="shared" si="33"/>
        <v>0</v>
      </c>
      <c r="K228" s="43">
        <f t="shared" si="34"/>
        <v>0</v>
      </c>
      <c r="L228" s="43">
        <f t="shared" si="35"/>
        <v>0</v>
      </c>
      <c r="N228" t="s">
        <v>342</v>
      </c>
      <c r="O228">
        <v>99.950000000000031</v>
      </c>
      <c r="P228">
        <v>100.00000000000003</v>
      </c>
      <c r="Q228">
        <v>5.14</v>
      </c>
      <c r="S228" t="s">
        <v>342</v>
      </c>
      <c r="T228">
        <v>99.95</v>
      </c>
      <c r="U228">
        <v>100</v>
      </c>
      <c r="V228">
        <v>5.14</v>
      </c>
      <c r="X228">
        <f t="shared" si="36"/>
        <v>0</v>
      </c>
      <c r="Y228">
        <f t="shared" si="37"/>
        <v>0</v>
      </c>
      <c r="Z228">
        <f t="shared" si="38"/>
        <v>0</v>
      </c>
      <c r="AC228" t="s">
        <v>321</v>
      </c>
      <c r="AD228" s="43">
        <v>96.931814574253124</v>
      </c>
      <c r="AE228" s="43">
        <v>96.980304726616424</v>
      </c>
      <c r="AF228" s="43">
        <v>5.29</v>
      </c>
      <c r="AH228" t="s">
        <v>321</v>
      </c>
      <c r="AI228" s="43">
        <v>96.931814574252996</v>
      </c>
      <c r="AJ228" s="43">
        <v>96.980304726615998</v>
      </c>
      <c r="AK228" s="43">
        <v>5.29</v>
      </c>
      <c r="AM228" s="43">
        <f t="shared" si="30"/>
        <v>1.2789769243681803E-13</v>
      </c>
      <c r="AN228" s="43">
        <f t="shared" si="31"/>
        <v>4.2632564145606011E-13</v>
      </c>
      <c r="AO228" s="43">
        <f t="shared" si="32"/>
        <v>0</v>
      </c>
    </row>
    <row r="229" spans="1:41" x14ac:dyDescent="0.35">
      <c r="A229" t="s">
        <v>304</v>
      </c>
      <c r="B229">
        <v>99.174599079583643</v>
      </c>
      <c r="C229">
        <v>99.22421118517623</v>
      </c>
      <c r="D229">
        <v>5.554000000000002</v>
      </c>
      <c r="F229">
        <v>99.174599079583004</v>
      </c>
      <c r="G229">
        <v>99.224211185176003</v>
      </c>
      <c r="H229">
        <v>5.5540000000000003</v>
      </c>
      <c r="J229" s="43">
        <f t="shared" si="33"/>
        <v>6.3948846218409017E-13</v>
      </c>
      <c r="K229" s="43">
        <f t="shared" si="34"/>
        <v>2.2737367544323206E-13</v>
      </c>
      <c r="L229" s="43">
        <f t="shared" si="35"/>
        <v>0</v>
      </c>
      <c r="N229" t="s">
        <v>354</v>
      </c>
      <c r="O229">
        <v>99.950000000000031</v>
      </c>
      <c r="P229">
        <v>100.00000000000003</v>
      </c>
      <c r="Q229">
        <v>5.14</v>
      </c>
      <c r="S229" t="s">
        <v>354</v>
      </c>
      <c r="T229">
        <v>99.95</v>
      </c>
      <c r="U229">
        <v>100</v>
      </c>
      <c r="V229">
        <v>5.14</v>
      </c>
      <c r="X229">
        <f t="shared" si="36"/>
        <v>0</v>
      </c>
      <c r="Y229">
        <f t="shared" si="37"/>
        <v>0</v>
      </c>
      <c r="Z229">
        <f t="shared" si="38"/>
        <v>0</v>
      </c>
      <c r="AC229" t="s">
        <v>329</v>
      </c>
      <c r="AD229" s="43">
        <v>96.931814574253124</v>
      </c>
      <c r="AE229" s="43">
        <v>96.980304726616424</v>
      </c>
      <c r="AF229" s="43">
        <v>5.29</v>
      </c>
      <c r="AH229" t="s">
        <v>329</v>
      </c>
      <c r="AI229" s="43">
        <v>96.931814574252996</v>
      </c>
      <c r="AJ229" s="43">
        <v>96.980304726615998</v>
      </c>
      <c r="AK229" s="43">
        <v>5.29</v>
      </c>
      <c r="AM229" s="43">
        <f t="shared" si="30"/>
        <v>1.2789769243681803E-13</v>
      </c>
      <c r="AN229" s="43">
        <f t="shared" si="31"/>
        <v>4.2632564145606011E-13</v>
      </c>
      <c r="AO229" s="43">
        <f t="shared" si="32"/>
        <v>0</v>
      </c>
    </row>
    <row r="230" spans="1:41" x14ac:dyDescent="0.35">
      <c r="A230" t="s">
        <v>294</v>
      </c>
      <c r="B230">
        <v>99.174599079583643</v>
      </c>
      <c r="C230">
        <v>99.22421118517623</v>
      </c>
      <c r="D230">
        <v>5.554000000000002</v>
      </c>
      <c r="F230">
        <v>99.174599079583004</v>
      </c>
      <c r="G230">
        <v>99.224211185176003</v>
      </c>
      <c r="H230">
        <v>5.5540000000000003</v>
      </c>
      <c r="J230" s="43">
        <f t="shared" si="33"/>
        <v>6.3948846218409017E-13</v>
      </c>
      <c r="K230" s="43">
        <f t="shared" si="34"/>
        <v>2.2737367544323206E-13</v>
      </c>
      <c r="L230" s="43">
        <f t="shared" si="35"/>
        <v>0</v>
      </c>
      <c r="N230" t="s">
        <v>304</v>
      </c>
      <c r="O230">
        <v>99.175514946985459</v>
      </c>
      <c r="P230">
        <v>99.225127510740819</v>
      </c>
      <c r="Q230">
        <v>5.554000000000002</v>
      </c>
      <c r="S230" t="s">
        <v>304</v>
      </c>
      <c r="T230">
        <v>99.175514946985999</v>
      </c>
      <c r="U230">
        <v>99.225127510741004</v>
      </c>
      <c r="V230">
        <v>5.5540000000000003</v>
      </c>
      <c r="X230">
        <f t="shared" si="36"/>
        <v>-5.4001247917767614E-13</v>
      </c>
      <c r="Y230">
        <f t="shared" si="37"/>
        <v>-1.8474111129762605E-13</v>
      </c>
      <c r="Z230">
        <f t="shared" si="38"/>
        <v>0</v>
      </c>
      <c r="AC230" t="s">
        <v>342</v>
      </c>
      <c r="AD230" s="43">
        <v>98.125855570944353</v>
      </c>
      <c r="AE230" s="43">
        <v>98.174943042465586</v>
      </c>
      <c r="AF230" s="43">
        <v>5.29</v>
      </c>
      <c r="AH230" t="s">
        <v>342</v>
      </c>
      <c r="AI230" s="43">
        <v>98.125855570945006</v>
      </c>
      <c r="AJ230" s="43">
        <v>98.174943042465998</v>
      </c>
      <c r="AK230" s="43">
        <v>5.29</v>
      </c>
      <c r="AM230" s="43">
        <f t="shared" si="30"/>
        <v>-6.5369931689929217E-13</v>
      </c>
      <c r="AN230" s="43">
        <f t="shared" si="31"/>
        <v>-4.1211478674085811E-13</v>
      </c>
      <c r="AO230" s="43">
        <f t="shared" si="32"/>
        <v>0</v>
      </c>
    </row>
    <row r="231" spans="1:41" x14ac:dyDescent="0.35">
      <c r="A231" t="s">
        <v>306</v>
      </c>
      <c r="B231">
        <v>99.171905976197991</v>
      </c>
      <c r="C231">
        <v>99.22151673456527</v>
      </c>
      <c r="D231">
        <v>5.554000000000002</v>
      </c>
      <c r="F231">
        <v>99.171905976198005</v>
      </c>
      <c r="G231">
        <v>99.221516734565</v>
      </c>
      <c r="H231">
        <v>5.5540000000000003</v>
      </c>
      <c r="J231" s="43">
        <f t="shared" si="33"/>
        <v>0</v>
      </c>
      <c r="K231" s="43">
        <f t="shared" si="34"/>
        <v>2.7000623958883807E-13</v>
      </c>
      <c r="L231" s="43">
        <f t="shared" si="35"/>
        <v>0</v>
      </c>
      <c r="N231" t="s">
        <v>294</v>
      </c>
      <c r="O231">
        <v>99.175514946985459</v>
      </c>
      <c r="P231">
        <v>99.225127510740819</v>
      </c>
      <c r="Q231">
        <v>5.554000000000002</v>
      </c>
      <c r="S231" t="s">
        <v>294</v>
      </c>
      <c r="T231">
        <v>99.175514946985999</v>
      </c>
      <c r="U231">
        <v>99.225127510741004</v>
      </c>
      <c r="V231">
        <v>5.5540000000000003</v>
      </c>
      <c r="X231">
        <f t="shared" si="36"/>
        <v>-5.4001247917767614E-13</v>
      </c>
      <c r="Y231">
        <f t="shared" si="37"/>
        <v>-1.8474111129762605E-13</v>
      </c>
      <c r="Z231">
        <f t="shared" si="38"/>
        <v>0</v>
      </c>
      <c r="AC231" t="s">
        <v>354</v>
      </c>
      <c r="AD231" s="43">
        <v>98.125855570944353</v>
      </c>
      <c r="AE231" s="43">
        <v>98.174943042465586</v>
      </c>
      <c r="AF231" s="43">
        <v>5.29</v>
      </c>
      <c r="AH231" t="s">
        <v>354</v>
      </c>
      <c r="AI231" s="43">
        <v>98.125855570945006</v>
      </c>
      <c r="AJ231" s="43">
        <v>98.174943042465998</v>
      </c>
      <c r="AK231" s="43">
        <v>5.29</v>
      </c>
      <c r="AM231" s="43">
        <f t="shared" si="30"/>
        <v>-6.5369931689929217E-13</v>
      </c>
      <c r="AN231" s="43">
        <f t="shared" si="31"/>
        <v>-4.1211478674085811E-13</v>
      </c>
      <c r="AO231" s="43">
        <f t="shared" si="32"/>
        <v>0</v>
      </c>
    </row>
    <row r="232" spans="1:41" x14ac:dyDescent="0.35">
      <c r="A232" t="s">
        <v>311</v>
      </c>
      <c r="B232">
        <v>99.171905976197991</v>
      </c>
      <c r="C232">
        <v>99.22151673456527</v>
      </c>
      <c r="D232">
        <v>5.554000000000002</v>
      </c>
      <c r="F232">
        <v>99.171905976198005</v>
      </c>
      <c r="G232">
        <v>99.221516734565</v>
      </c>
      <c r="H232">
        <v>5.5540000000000003</v>
      </c>
      <c r="J232" s="43">
        <f t="shared" si="33"/>
        <v>0</v>
      </c>
      <c r="K232" s="43">
        <f t="shared" si="34"/>
        <v>2.7000623958883807E-13</v>
      </c>
      <c r="L232" s="43">
        <f t="shared" si="35"/>
        <v>0</v>
      </c>
      <c r="N232" t="s">
        <v>306</v>
      </c>
      <c r="O232">
        <v>99.172809283967709</v>
      </c>
      <c r="P232">
        <v>99.222420494214816</v>
      </c>
      <c r="Q232">
        <v>5.554000000000002</v>
      </c>
      <c r="S232" t="s">
        <v>306</v>
      </c>
      <c r="T232">
        <v>99.172809283967993</v>
      </c>
      <c r="U232">
        <v>99.222420494215001</v>
      </c>
      <c r="V232">
        <v>5.5540000000000003</v>
      </c>
      <c r="X232">
        <f t="shared" si="36"/>
        <v>-2.8421709430404007E-13</v>
      </c>
      <c r="Y232">
        <f t="shared" si="37"/>
        <v>-1.8474111129762605E-13</v>
      </c>
      <c r="Z232">
        <f t="shared" si="38"/>
        <v>0</v>
      </c>
      <c r="AC232" t="s">
        <v>360</v>
      </c>
      <c r="AD232" s="43">
        <v>98.125855570944353</v>
      </c>
      <c r="AE232" s="43">
        <v>98.174943042465586</v>
      </c>
      <c r="AF232" s="43">
        <v>5.29</v>
      </c>
      <c r="AH232" t="s">
        <v>360</v>
      </c>
      <c r="AI232" s="43">
        <v>98.125855570945006</v>
      </c>
      <c r="AJ232" s="43">
        <v>98.174943042465998</v>
      </c>
      <c r="AK232" s="43">
        <v>5.29</v>
      </c>
      <c r="AM232" s="43">
        <f t="shared" si="30"/>
        <v>-6.5369931689929217E-13</v>
      </c>
      <c r="AN232" s="43">
        <f t="shared" si="31"/>
        <v>-4.1211478674085811E-13</v>
      </c>
      <c r="AO232" s="43">
        <f t="shared" si="32"/>
        <v>0</v>
      </c>
    </row>
    <row r="233" spans="1:41" x14ac:dyDescent="0.35">
      <c r="A233" t="s">
        <v>319</v>
      </c>
      <c r="B233">
        <v>99.230758021203457</v>
      </c>
      <c r="C233">
        <v>99.280398220313614</v>
      </c>
      <c r="D233">
        <v>5.6</v>
      </c>
      <c r="F233">
        <v>99.230758021203997</v>
      </c>
      <c r="G233">
        <v>99.280398220313998</v>
      </c>
      <c r="H233">
        <v>5.6</v>
      </c>
      <c r="J233" s="43">
        <f t="shared" si="33"/>
        <v>-5.4001247917767614E-13</v>
      </c>
      <c r="K233" s="43">
        <f t="shared" si="34"/>
        <v>-3.836930773104541E-13</v>
      </c>
      <c r="L233" s="43">
        <f t="shared" si="35"/>
        <v>0</v>
      </c>
      <c r="N233" t="s">
        <v>311</v>
      </c>
      <c r="O233">
        <v>99.172809283967709</v>
      </c>
      <c r="P233">
        <v>99.222420494214816</v>
      </c>
      <c r="Q233">
        <v>5.554000000000002</v>
      </c>
      <c r="S233" t="s">
        <v>311</v>
      </c>
      <c r="T233">
        <v>99.172809283967993</v>
      </c>
      <c r="U233">
        <v>99.222420494215001</v>
      </c>
      <c r="V233">
        <v>5.5540000000000003</v>
      </c>
      <c r="X233">
        <f t="shared" si="36"/>
        <v>-2.8421709430404007E-13</v>
      </c>
      <c r="Y233">
        <f t="shared" si="37"/>
        <v>-1.8474111129762605E-13</v>
      </c>
      <c r="Z233">
        <f t="shared" si="38"/>
        <v>0</v>
      </c>
      <c r="AC233" t="s">
        <v>363</v>
      </c>
      <c r="AD233" s="43">
        <v>99.949999999999989</v>
      </c>
      <c r="AE233" s="43">
        <v>99.999999999999986</v>
      </c>
      <c r="AF233" s="43">
        <v>5.29</v>
      </c>
      <c r="AM233" s="43"/>
      <c r="AN233" s="43"/>
      <c r="AO233" s="43"/>
    </row>
    <row r="234" spans="1:41" x14ac:dyDescent="0.35">
      <c r="A234" t="s">
        <v>322</v>
      </c>
      <c r="B234">
        <v>99.230758021203457</v>
      </c>
      <c r="C234">
        <v>99.280398220313614</v>
      </c>
      <c r="D234">
        <v>5.6</v>
      </c>
      <c r="F234">
        <v>99.230758021203997</v>
      </c>
      <c r="G234">
        <v>99.280398220313998</v>
      </c>
      <c r="H234">
        <v>5.6</v>
      </c>
      <c r="J234" s="43">
        <f t="shared" si="33"/>
        <v>-5.4001247917767614E-13</v>
      </c>
      <c r="K234" s="43">
        <f t="shared" si="34"/>
        <v>-3.836930773104541E-13</v>
      </c>
      <c r="L234" s="43">
        <f t="shared" si="35"/>
        <v>0</v>
      </c>
      <c r="N234" t="s">
        <v>319</v>
      </c>
      <c r="O234">
        <v>99.231572228474889</v>
      </c>
      <c r="P234">
        <v>99.28121283489233</v>
      </c>
      <c r="Q234">
        <v>5.6</v>
      </c>
      <c r="S234" t="s">
        <v>319</v>
      </c>
      <c r="T234">
        <v>99.231572228475002</v>
      </c>
      <c r="U234">
        <v>99.281212834892003</v>
      </c>
      <c r="V234">
        <v>5.6</v>
      </c>
      <c r="X234">
        <f t="shared" si="36"/>
        <v>-1.1368683772161603E-13</v>
      </c>
      <c r="Y234">
        <f t="shared" si="37"/>
        <v>3.2684965844964609E-13</v>
      </c>
      <c r="Z234">
        <f t="shared" si="38"/>
        <v>0</v>
      </c>
      <c r="AC234" t="s">
        <v>304</v>
      </c>
      <c r="AD234" s="43">
        <v>98.327357018817693</v>
      </c>
      <c r="AE234" s="43">
        <v>98.376545291463415</v>
      </c>
      <c r="AF234" s="43">
        <v>5.6139999999999972</v>
      </c>
      <c r="AH234" t="s">
        <v>304</v>
      </c>
      <c r="AI234" s="43">
        <v>98.327357018816997</v>
      </c>
      <c r="AJ234" s="43">
        <v>98.376545291463003</v>
      </c>
      <c r="AK234" s="43">
        <v>5.6139999999999999</v>
      </c>
      <c r="AM234" s="43">
        <f>AD234-AI234</f>
        <v>6.9633188104489818E-13</v>
      </c>
      <c r="AN234" s="43">
        <f>AE234-AJ234</f>
        <v>4.1211478674085811E-13</v>
      </c>
      <c r="AO234" s="43">
        <f>AF234-AK234</f>
        <v>0</v>
      </c>
    </row>
    <row r="235" spans="1:41" x14ac:dyDescent="0.35">
      <c r="A235" t="s">
        <v>330</v>
      </c>
      <c r="B235">
        <v>99.230758021203457</v>
      </c>
      <c r="C235">
        <v>99.280398220313614</v>
      </c>
      <c r="D235">
        <v>5.6</v>
      </c>
      <c r="F235">
        <v>99.230758021203997</v>
      </c>
      <c r="G235">
        <v>99.280398220313998</v>
      </c>
      <c r="H235">
        <v>5.6</v>
      </c>
      <c r="J235" s="43">
        <f t="shared" si="33"/>
        <v>-5.4001247917767614E-13</v>
      </c>
      <c r="K235" s="43">
        <f t="shared" si="34"/>
        <v>-3.836930773104541E-13</v>
      </c>
      <c r="L235" s="43">
        <f t="shared" si="35"/>
        <v>0</v>
      </c>
      <c r="N235" t="s">
        <v>322</v>
      </c>
      <c r="O235">
        <v>99.231572228474889</v>
      </c>
      <c r="P235">
        <v>99.28121283489233</v>
      </c>
      <c r="Q235">
        <v>5.6</v>
      </c>
      <c r="S235" t="s">
        <v>322</v>
      </c>
      <c r="T235">
        <v>99.231572228475002</v>
      </c>
      <c r="U235">
        <v>99.281212834892003</v>
      </c>
      <c r="V235">
        <v>5.6</v>
      </c>
      <c r="X235">
        <f t="shared" si="36"/>
        <v>-1.1368683772161603E-13</v>
      </c>
      <c r="Y235">
        <f t="shared" si="37"/>
        <v>3.2684965844964609E-13</v>
      </c>
      <c r="Z235">
        <f t="shared" si="38"/>
        <v>0</v>
      </c>
      <c r="AC235" t="s">
        <v>294</v>
      </c>
      <c r="AD235" s="43">
        <v>98.327357018817693</v>
      </c>
      <c r="AE235" s="43">
        <v>98.376545291463415</v>
      </c>
      <c r="AF235" s="43">
        <v>5.6139999999999972</v>
      </c>
      <c r="AH235" t="s">
        <v>294</v>
      </c>
      <c r="AI235" s="43">
        <v>98.327357018816997</v>
      </c>
      <c r="AJ235" s="43">
        <v>98.376545291463003</v>
      </c>
      <c r="AK235" s="43">
        <v>5.6139999999999999</v>
      </c>
      <c r="AM235" s="43">
        <f t="shared" ref="AM235:AM243" si="39">AD235-AI235</f>
        <v>6.9633188104489818E-13</v>
      </c>
      <c r="AN235" s="43">
        <f t="shared" ref="AN235:AN243" si="40">AE235-AJ235</f>
        <v>4.1211478674085811E-13</v>
      </c>
      <c r="AO235" s="43">
        <f t="shared" ref="AO235:AO243" si="41">AF235-AK235</f>
        <v>0</v>
      </c>
    </row>
    <row r="236" spans="1:41" x14ac:dyDescent="0.35">
      <c r="A236" t="s">
        <v>337</v>
      </c>
      <c r="B236">
        <v>99.950000000000017</v>
      </c>
      <c r="C236">
        <v>100.00000000000001</v>
      </c>
      <c r="D236">
        <v>5.6</v>
      </c>
      <c r="F236">
        <v>99.95</v>
      </c>
      <c r="G236">
        <v>100</v>
      </c>
      <c r="H236">
        <v>5.6</v>
      </c>
      <c r="J236" s="43">
        <f t="shared" si="33"/>
        <v>0</v>
      </c>
      <c r="K236" s="43">
        <f t="shared" si="34"/>
        <v>0</v>
      </c>
      <c r="L236" s="43">
        <f t="shared" si="35"/>
        <v>0</v>
      </c>
      <c r="N236" t="s">
        <v>330</v>
      </c>
      <c r="O236">
        <v>99.231572228474889</v>
      </c>
      <c r="P236">
        <v>99.28121283489233</v>
      </c>
      <c r="Q236">
        <v>5.6</v>
      </c>
      <c r="S236" t="s">
        <v>330</v>
      </c>
      <c r="T236">
        <v>99.231572228475002</v>
      </c>
      <c r="U236">
        <v>99.281212834892003</v>
      </c>
      <c r="V236">
        <v>5.6</v>
      </c>
      <c r="X236">
        <f t="shared" si="36"/>
        <v>-1.1368683772161603E-13</v>
      </c>
      <c r="Y236">
        <f t="shared" si="37"/>
        <v>3.2684965844964609E-13</v>
      </c>
      <c r="Z236">
        <f t="shared" si="38"/>
        <v>0</v>
      </c>
      <c r="AC236" t="s">
        <v>306</v>
      </c>
      <c r="AD236" s="43">
        <v>98.321716906834567</v>
      </c>
      <c r="AE236" s="43">
        <v>98.370902358013566</v>
      </c>
      <c r="AF236" s="43">
        <v>5.6139999999999972</v>
      </c>
      <c r="AH236" t="s">
        <v>306</v>
      </c>
      <c r="AI236" s="43">
        <v>98.321716906833998</v>
      </c>
      <c r="AJ236" s="43">
        <v>98.370902358012998</v>
      </c>
      <c r="AK236" s="43">
        <v>5.6139999999999999</v>
      </c>
      <c r="AM236" s="43">
        <f t="shared" si="39"/>
        <v>5.6843418860808015E-13</v>
      </c>
      <c r="AN236" s="43">
        <f t="shared" si="40"/>
        <v>5.6843418860808015E-13</v>
      </c>
      <c r="AO236" s="43">
        <f t="shared" si="41"/>
        <v>0</v>
      </c>
    </row>
    <row r="237" spans="1:41" x14ac:dyDescent="0.35">
      <c r="N237" t="s">
        <v>337</v>
      </c>
      <c r="O237">
        <v>99.950000000000017</v>
      </c>
      <c r="P237">
        <v>100.00000000000001</v>
      </c>
      <c r="Q237">
        <v>5.6</v>
      </c>
      <c r="S237" t="s">
        <v>337</v>
      </c>
      <c r="T237">
        <v>99.95</v>
      </c>
      <c r="U237">
        <v>100</v>
      </c>
      <c r="V237">
        <v>5.6</v>
      </c>
      <c r="X237">
        <f t="shared" si="36"/>
        <v>0</v>
      </c>
      <c r="Y237">
        <f t="shared" si="37"/>
        <v>0</v>
      </c>
      <c r="Z237">
        <f t="shared" si="38"/>
        <v>0</v>
      </c>
      <c r="AC237" t="s">
        <v>311</v>
      </c>
      <c r="AD237" s="43">
        <v>98.321716906834567</v>
      </c>
      <c r="AE237" s="43">
        <v>98.370902358013566</v>
      </c>
      <c r="AF237" s="43">
        <v>5.6139999999999972</v>
      </c>
      <c r="AH237" t="s">
        <v>311</v>
      </c>
      <c r="AI237" s="43">
        <v>98.321716906833998</v>
      </c>
      <c r="AJ237" s="43">
        <v>98.370902358012998</v>
      </c>
      <c r="AK237" s="43">
        <v>5.6139999999999999</v>
      </c>
      <c r="AM237" s="43">
        <f t="shared" si="39"/>
        <v>5.6843418860808015E-13</v>
      </c>
      <c r="AN237" s="43">
        <f t="shared" si="40"/>
        <v>5.6843418860808015E-13</v>
      </c>
      <c r="AO237" s="43">
        <f t="shared" si="41"/>
        <v>0</v>
      </c>
    </row>
    <row r="238" spans="1:41" x14ac:dyDescent="0.35">
      <c r="N238" t="s">
        <v>355</v>
      </c>
      <c r="O238">
        <v>99.950000000000017</v>
      </c>
      <c r="P238">
        <v>100.00000000000001</v>
      </c>
      <c r="Q238">
        <v>5.6</v>
      </c>
      <c r="S238" t="s">
        <v>355</v>
      </c>
      <c r="T238">
        <v>99.95</v>
      </c>
      <c r="U238">
        <v>100</v>
      </c>
      <c r="V238">
        <v>5.6</v>
      </c>
      <c r="X238">
        <f t="shared" si="36"/>
        <v>0</v>
      </c>
      <c r="Y238">
        <f t="shared" si="37"/>
        <v>0</v>
      </c>
      <c r="Z238">
        <f t="shared" si="38"/>
        <v>0</v>
      </c>
      <c r="AC238" t="s">
        <v>319</v>
      </c>
      <c r="AD238" s="43">
        <v>98.522490800101323</v>
      </c>
      <c r="AE238" s="43">
        <v>98.571776688445539</v>
      </c>
      <c r="AF238" s="43">
        <v>5.65</v>
      </c>
      <c r="AH238" t="s">
        <v>319</v>
      </c>
      <c r="AI238" s="43">
        <v>98.522490800102005</v>
      </c>
      <c r="AJ238" s="43">
        <v>98.571776688445993</v>
      </c>
      <c r="AK238" s="43">
        <v>5.65</v>
      </c>
      <c r="AM238" s="43">
        <f t="shared" si="39"/>
        <v>-6.8212102632969618E-13</v>
      </c>
      <c r="AN238" s="43">
        <f t="shared" si="40"/>
        <v>-4.5474735088646412E-13</v>
      </c>
      <c r="AO238" s="43">
        <f t="shared" si="41"/>
        <v>0</v>
      </c>
    </row>
    <row r="239" spans="1:41" x14ac:dyDescent="0.35">
      <c r="AC239" t="s">
        <v>322</v>
      </c>
      <c r="AD239" s="43">
        <v>98.522490800101323</v>
      </c>
      <c r="AE239" s="43">
        <v>98.571776688445539</v>
      </c>
      <c r="AF239" s="43">
        <v>5.65</v>
      </c>
      <c r="AH239" t="s">
        <v>322</v>
      </c>
      <c r="AI239" s="43">
        <v>98.522490800102005</v>
      </c>
      <c r="AJ239" s="43">
        <v>98.571776688445993</v>
      </c>
      <c r="AK239" s="43">
        <v>5.65</v>
      </c>
      <c r="AM239" s="43">
        <f t="shared" si="39"/>
        <v>-6.8212102632969618E-13</v>
      </c>
      <c r="AN239" s="43">
        <f t="shared" si="40"/>
        <v>-4.5474735088646412E-13</v>
      </c>
      <c r="AO239" s="43">
        <f t="shared" si="41"/>
        <v>0</v>
      </c>
    </row>
    <row r="240" spans="1:41" x14ac:dyDescent="0.35">
      <c r="AC240" t="s">
        <v>330</v>
      </c>
      <c r="AD240" s="43">
        <v>98.522490800101323</v>
      </c>
      <c r="AE240" s="43">
        <v>98.571776688445539</v>
      </c>
      <c r="AF240" s="43">
        <v>5.65</v>
      </c>
      <c r="AH240" t="s">
        <v>330</v>
      </c>
      <c r="AI240" s="43">
        <v>98.522490800102005</v>
      </c>
      <c r="AJ240" s="43">
        <v>98.571776688445993</v>
      </c>
      <c r="AK240" s="43">
        <v>5.65</v>
      </c>
      <c r="AM240" s="43">
        <f t="shared" si="39"/>
        <v>-6.8212102632969618E-13</v>
      </c>
      <c r="AN240" s="43">
        <f t="shared" si="40"/>
        <v>-4.5474735088646412E-13</v>
      </c>
      <c r="AO240" s="43">
        <f t="shared" si="41"/>
        <v>0</v>
      </c>
    </row>
    <row r="241" spans="29:41" x14ac:dyDescent="0.35">
      <c r="AC241" t="s">
        <v>337</v>
      </c>
      <c r="AD241" s="43">
        <v>99.233889789740033</v>
      </c>
      <c r="AE241" s="43">
        <v>99.283531555517783</v>
      </c>
      <c r="AF241" s="43">
        <v>5.65</v>
      </c>
      <c r="AH241" t="s">
        <v>337</v>
      </c>
      <c r="AI241" s="43">
        <v>99.233889789740005</v>
      </c>
      <c r="AJ241" s="43">
        <v>99.283531555517996</v>
      </c>
      <c r="AK241" s="43">
        <v>5.65</v>
      </c>
      <c r="AM241" s="43">
        <f t="shared" si="39"/>
        <v>0</v>
      </c>
      <c r="AN241" s="43">
        <f t="shared" si="40"/>
        <v>-2.1316282072803006E-13</v>
      </c>
      <c r="AO241" s="43">
        <f t="shared" si="41"/>
        <v>0</v>
      </c>
    </row>
    <row r="242" spans="29:41" x14ac:dyDescent="0.35">
      <c r="AC242" t="s">
        <v>355</v>
      </c>
      <c r="AD242" s="43">
        <v>99.233889789740033</v>
      </c>
      <c r="AE242" s="43">
        <v>99.283531555517783</v>
      </c>
      <c r="AF242" s="43">
        <v>5.65</v>
      </c>
      <c r="AH242" t="s">
        <v>355</v>
      </c>
      <c r="AI242" s="43">
        <v>99.233889789740005</v>
      </c>
      <c r="AJ242" s="43">
        <v>99.283531555517996</v>
      </c>
      <c r="AK242" s="43">
        <v>5.65</v>
      </c>
      <c r="AM242" s="43">
        <f t="shared" si="39"/>
        <v>0</v>
      </c>
      <c r="AN242" s="43">
        <f t="shared" si="40"/>
        <v>-2.1316282072803006E-13</v>
      </c>
      <c r="AO242" s="43">
        <f t="shared" si="41"/>
        <v>0</v>
      </c>
    </row>
    <row r="243" spans="29:41" x14ac:dyDescent="0.35">
      <c r="AC243" t="s">
        <v>361</v>
      </c>
      <c r="AD243" s="43">
        <v>99.233889789740033</v>
      </c>
      <c r="AE243" s="43">
        <v>99.283531555517783</v>
      </c>
      <c r="AF243" s="43">
        <v>5.65</v>
      </c>
      <c r="AH243" t="s">
        <v>361</v>
      </c>
      <c r="AI243" s="43">
        <v>99.233889789740005</v>
      </c>
      <c r="AJ243" s="43">
        <v>99.283531555517996</v>
      </c>
      <c r="AK243" s="43">
        <v>5.65</v>
      </c>
      <c r="AM243" s="43">
        <f t="shared" si="39"/>
        <v>0</v>
      </c>
      <c r="AN243" s="43">
        <f t="shared" si="40"/>
        <v>-2.1316282072803006E-13</v>
      </c>
      <c r="AO243" s="43">
        <f t="shared" si="41"/>
        <v>0</v>
      </c>
    </row>
    <row r="244" spans="29:41" x14ac:dyDescent="0.35">
      <c r="AC244" t="s">
        <v>362</v>
      </c>
      <c r="AD244" s="43">
        <v>99.95</v>
      </c>
      <c r="AE244" s="43">
        <v>100</v>
      </c>
      <c r="AF244" s="43">
        <v>5.65</v>
      </c>
      <c r="AM244" s="43">
        <f>AD244-AI244</f>
        <v>99.95</v>
      </c>
      <c r="AN244" s="43">
        <f>AE244-AJ244</f>
        <v>100</v>
      </c>
      <c r="AO244" s="43">
        <f>AF244-AK244</f>
        <v>5.65</v>
      </c>
    </row>
  </sheetData>
  <sheetProtection password="EF63" sheet="1"/>
  <pageMargins left="0.7" right="0.7" top="0.75" bottom="0.75" header="0.3" footer="0.3"/>
  <pageSetup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O244"/>
  <sheetViews>
    <sheetView workbookViewId="0">
      <selection activeCell="Q244" sqref="Q244"/>
    </sheetView>
  </sheetViews>
  <sheetFormatPr defaultRowHeight="14.5" x14ac:dyDescent="0.35"/>
  <cols>
    <col min="1" max="1" width="14.26953125" customWidth="1"/>
    <col min="6" max="6" width="16.1796875" customWidth="1"/>
  </cols>
  <sheetData>
    <row r="1" spans="1:15" x14ac:dyDescent="0.35">
      <c r="B1" s="156" t="s">
        <v>371</v>
      </c>
      <c r="C1" s="156"/>
      <c r="D1" s="156"/>
      <c r="E1" s="156"/>
      <c r="F1" s="156"/>
      <c r="G1" s="156" t="s">
        <v>372</v>
      </c>
      <c r="H1" s="156"/>
      <c r="I1" s="156"/>
      <c r="J1" s="156"/>
      <c r="K1" s="156"/>
      <c r="L1" s="156" t="s">
        <v>348</v>
      </c>
      <c r="M1" s="156"/>
      <c r="O1" t="s">
        <v>373</v>
      </c>
    </row>
    <row r="3" spans="1:15" x14ac:dyDescent="0.35">
      <c r="B3" t="s">
        <v>344</v>
      </c>
      <c r="C3" t="s">
        <v>345</v>
      </c>
      <c r="D3" t="s">
        <v>346</v>
      </c>
      <c r="G3" t="s">
        <v>344</v>
      </c>
      <c r="H3" t="s">
        <v>345</v>
      </c>
      <c r="I3" t="s">
        <v>346</v>
      </c>
      <c r="K3" t="s">
        <v>344</v>
      </c>
      <c r="L3" t="s">
        <v>345</v>
      </c>
      <c r="M3" t="s">
        <v>346</v>
      </c>
      <c r="O3" t="s">
        <v>374</v>
      </c>
    </row>
    <row r="4" spans="1:15" x14ac:dyDescent="0.35">
      <c r="A4" t="s">
        <v>19</v>
      </c>
      <c r="B4" s="43">
        <v>100.01416500396904</v>
      </c>
      <c r="C4" s="43">
        <v>100.0641971025203</v>
      </c>
      <c r="D4" s="43">
        <v>4.7157226427004932</v>
      </c>
      <c r="F4" t="s">
        <v>19</v>
      </c>
      <c r="G4">
        <v>100.014165003969</v>
      </c>
      <c r="H4">
        <v>100.06419710252</v>
      </c>
      <c r="I4">
        <v>4.7157226427010004</v>
      </c>
      <c r="K4" s="43">
        <f>B4-G4</f>
        <v>0</v>
      </c>
      <c r="L4" s="43">
        <f>C4-H4</f>
        <v>2.9842794901924208E-13</v>
      </c>
      <c r="M4" s="43">
        <f>D4-I4</f>
        <v>-5.0714987764877151E-13</v>
      </c>
    </row>
    <row r="5" spans="1:15" x14ac:dyDescent="0.35">
      <c r="A5" t="s">
        <v>31</v>
      </c>
      <c r="B5" s="43">
        <v>100.16875603818066</v>
      </c>
      <c r="C5" s="43">
        <v>100.21886547091611</v>
      </c>
      <c r="D5" s="43">
        <v>4.7396265939355171</v>
      </c>
      <c r="F5" t="s">
        <v>31</v>
      </c>
      <c r="G5">
        <v>100.16875603818001</v>
      </c>
      <c r="H5">
        <v>100.21886547091501</v>
      </c>
      <c r="I5">
        <v>4.7396265939360003</v>
      </c>
      <c r="K5" s="43">
        <f t="shared" ref="K5:K68" si="0">B5-G5</f>
        <v>6.5369931689929217E-13</v>
      </c>
      <c r="L5" s="43">
        <f t="shared" ref="L5:L68" si="1">C5-H5</f>
        <v>1.1084466677857563E-12</v>
      </c>
      <c r="M5" s="43">
        <f t="shared" ref="M5:M68" si="2">D5-I5</f>
        <v>-4.8316906031686813E-13</v>
      </c>
    </row>
    <row r="6" spans="1:15" x14ac:dyDescent="0.35">
      <c r="A6" t="s">
        <v>313</v>
      </c>
      <c r="B6" s="43">
        <v>100.20864398321537</v>
      </c>
      <c r="C6" s="43">
        <v>100.25877336990031</v>
      </c>
      <c r="D6" s="43">
        <v>1.68</v>
      </c>
      <c r="F6" t="s">
        <v>332</v>
      </c>
      <c r="G6">
        <v>100.208643983215</v>
      </c>
      <c r="H6">
        <v>100.2587733699</v>
      </c>
      <c r="I6">
        <v>1.68</v>
      </c>
      <c r="K6" s="43">
        <f t="shared" si="0"/>
        <v>3.694822225952521E-13</v>
      </c>
      <c r="L6" s="43">
        <f t="shared" si="1"/>
        <v>3.1263880373444408E-13</v>
      </c>
      <c r="M6" s="43">
        <f t="shared" si="2"/>
        <v>0</v>
      </c>
    </row>
    <row r="7" spans="1:15" x14ac:dyDescent="0.35">
      <c r="A7" t="s">
        <v>34</v>
      </c>
      <c r="B7" s="43">
        <v>101.26199920255036</v>
      </c>
      <c r="C7" s="43">
        <v>101.31265553031551</v>
      </c>
      <c r="D7" s="43">
        <v>4.719301823619972</v>
      </c>
      <c r="F7" t="s">
        <v>34</v>
      </c>
      <c r="G7">
        <v>101.261999202551</v>
      </c>
      <c r="H7">
        <v>101.31265553031599</v>
      </c>
      <c r="I7">
        <v>4.7193018236200004</v>
      </c>
      <c r="K7" s="43">
        <f t="shared" si="0"/>
        <v>-6.3948846218409017E-13</v>
      </c>
      <c r="L7" s="43">
        <f t="shared" si="1"/>
        <v>-4.8316906031686813E-13</v>
      </c>
      <c r="M7" s="43">
        <f t="shared" si="2"/>
        <v>-2.8421709430404007E-14</v>
      </c>
    </row>
    <row r="8" spans="1:15" x14ac:dyDescent="0.35">
      <c r="A8" t="s">
        <v>320</v>
      </c>
      <c r="B8" s="43">
        <v>100.22192785673093</v>
      </c>
      <c r="C8" s="43">
        <v>100.27206388867526</v>
      </c>
      <c r="D8" s="43">
        <v>1.8166</v>
      </c>
      <c r="F8" t="s">
        <v>320</v>
      </c>
      <c r="G8">
        <v>100.221927856731</v>
      </c>
      <c r="H8">
        <v>100.27206388867501</v>
      </c>
      <c r="I8">
        <v>1.8166</v>
      </c>
      <c r="K8" s="43">
        <f t="shared" si="0"/>
        <v>0</v>
      </c>
      <c r="L8" s="43">
        <f t="shared" si="1"/>
        <v>2.5579538487363607E-13</v>
      </c>
      <c r="M8" s="43">
        <f t="shared" si="2"/>
        <v>0</v>
      </c>
    </row>
    <row r="9" spans="1:15" x14ac:dyDescent="0.35">
      <c r="A9" t="s">
        <v>147</v>
      </c>
      <c r="B9" s="43">
        <v>100.22885669426934</v>
      </c>
      <c r="C9" s="43">
        <v>100.27899619236551</v>
      </c>
      <c r="D9" s="43">
        <v>4.2615484421106986</v>
      </c>
      <c r="F9" t="s">
        <v>147</v>
      </c>
      <c r="G9">
        <v>100.22885669426999</v>
      </c>
      <c r="H9">
        <v>100.27899619236599</v>
      </c>
      <c r="I9">
        <v>4.2615484421109997</v>
      </c>
      <c r="K9" s="43">
        <f t="shared" si="0"/>
        <v>-6.5369931689929217E-13</v>
      </c>
      <c r="L9" s="43">
        <f t="shared" si="1"/>
        <v>-4.8316906031686813E-13</v>
      </c>
      <c r="M9" s="43">
        <f t="shared" si="2"/>
        <v>-3.0109248427834245E-13</v>
      </c>
    </row>
    <row r="10" spans="1:15" x14ac:dyDescent="0.35">
      <c r="A10" t="s">
        <v>67</v>
      </c>
      <c r="B10" s="43">
        <v>100.2543389676421</v>
      </c>
      <c r="C10" s="43">
        <v>100.30449121324872</v>
      </c>
      <c r="D10" s="43">
        <v>4.3617189490535271</v>
      </c>
      <c r="F10" t="s">
        <v>67</v>
      </c>
      <c r="G10">
        <v>100.254338967642</v>
      </c>
      <c r="H10">
        <v>100.30449121324899</v>
      </c>
      <c r="I10">
        <v>4.3617189490539996</v>
      </c>
      <c r="K10" s="43">
        <f t="shared" si="0"/>
        <v>0</v>
      </c>
      <c r="L10" s="43">
        <f t="shared" si="1"/>
        <v>-2.7000623958883807E-13</v>
      </c>
      <c r="M10" s="43">
        <f t="shared" si="2"/>
        <v>-4.7251091928046662E-13</v>
      </c>
    </row>
    <row r="11" spans="1:15" x14ac:dyDescent="0.35">
      <c r="A11" t="s">
        <v>236</v>
      </c>
      <c r="B11" s="43">
        <v>100.72601650866351</v>
      </c>
      <c r="C11" s="43">
        <v>100.77640471101901</v>
      </c>
      <c r="D11" s="43">
        <v>1.8166</v>
      </c>
      <c r="F11" t="s">
        <v>236</v>
      </c>
      <c r="G11">
        <v>100.72601650866299</v>
      </c>
      <c r="H11">
        <v>100.776404711019</v>
      </c>
      <c r="I11">
        <v>1.8166</v>
      </c>
      <c r="K11" s="43">
        <f t="shared" si="0"/>
        <v>5.1159076974727213E-13</v>
      </c>
      <c r="L11" s="43">
        <f t="shared" si="1"/>
        <v>0</v>
      </c>
      <c r="M11" s="43">
        <f t="shared" si="2"/>
        <v>0</v>
      </c>
    </row>
    <row r="12" spans="1:15" x14ac:dyDescent="0.35">
      <c r="A12" t="s">
        <v>156</v>
      </c>
      <c r="B12" s="43">
        <v>101.44311496023815</v>
      </c>
      <c r="C12" s="43">
        <v>101.49386189118374</v>
      </c>
      <c r="D12" s="43">
        <v>1.8166</v>
      </c>
      <c r="F12" t="s">
        <v>156</v>
      </c>
      <c r="G12">
        <v>101.44311496023801</v>
      </c>
      <c r="H12">
        <v>101.493861891184</v>
      </c>
      <c r="I12">
        <v>1.8166</v>
      </c>
      <c r="K12" s="43">
        <f t="shared" si="0"/>
        <v>1.4210854715202004E-13</v>
      </c>
      <c r="L12" s="43">
        <f t="shared" si="1"/>
        <v>-2.5579538487363607E-13</v>
      </c>
      <c r="M12" s="43">
        <f t="shared" si="2"/>
        <v>0</v>
      </c>
    </row>
    <row r="13" spans="1:15" x14ac:dyDescent="0.35">
      <c r="A13" t="s">
        <v>175</v>
      </c>
      <c r="B13" s="43">
        <v>100.43126547286421</v>
      </c>
      <c r="C13" s="43">
        <v>100.4815062259772</v>
      </c>
      <c r="D13" s="43">
        <v>4.2412968914057041</v>
      </c>
      <c r="F13" t="s">
        <v>175</v>
      </c>
      <c r="G13">
        <v>100.431265472864</v>
      </c>
      <c r="H13">
        <v>100.481506225977</v>
      </c>
      <c r="I13">
        <v>4.2412968914059999</v>
      </c>
      <c r="K13" s="43">
        <f t="shared" si="0"/>
        <v>2.1316282072803006E-13</v>
      </c>
      <c r="L13" s="43">
        <f t="shared" si="1"/>
        <v>1.9895196601282805E-13</v>
      </c>
      <c r="M13" s="43">
        <f t="shared" si="2"/>
        <v>-2.957634137601417E-13</v>
      </c>
    </row>
    <row r="14" spans="1:15" x14ac:dyDescent="0.35">
      <c r="A14" t="s">
        <v>56</v>
      </c>
      <c r="B14" s="43">
        <v>100.4871542690841</v>
      </c>
      <c r="C14" s="43">
        <v>100.53742298057438</v>
      </c>
      <c r="D14" s="43">
        <v>4.4137793355389707</v>
      </c>
      <c r="F14" t="s">
        <v>56</v>
      </c>
      <c r="G14">
        <v>100.487154269085</v>
      </c>
      <c r="H14">
        <v>100.537422980575</v>
      </c>
      <c r="I14">
        <v>4.413779335539</v>
      </c>
      <c r="K14" s="43">
        <f t="shared" si="0"/>
        <v>-8.9528384705772623E-13</v>
      </c>
      <c r="L14" s="43">
        <f t="shared" si="1"/>
        <v>-6.2527760746888816E-13</v>
      </c>
      <c r="M14" s="43">
        <f t="shared" si="2"/>
        <v>-2.9309887850104133E-14</v>
      </c>
    </row>
    <row r="15" spans="1:15" x14ac:dyDescent="0.35">
      <c r="A15" t="s">
        <v>27</v>
      </c>
      <c r="B15" s="43">
        <v>100.56538842881618</v>
      </c>
      <c r="C15" s="43">
        <v>100.61569627695465</v>
      </c>
      <c r="D15" s="43">
        <v>4.7519921611824225</v>
      </c>
      <c r="F15" t="s">
        <v>27</v>
      </c>
      <c r="G15">
        <v>100.56538842881599</v>
      </c>
      <c r="H15">
        <v>100.615696276954</v>
      </c>
      <c r="I15">
        <v>4.7519921611819997</v>
      </c>
      <c r="K15" s="43">
        <f t="shared" si="0"/>
        <v>1.8474111129762605E-13</v>
      </c>
      <c r="L15" s="43">
        <f t="shared" si="1"/>
        <v>6.5369931689929217E-13</v>
      </c>
      <c r="M15" s="43">
        <f t="shared" si="2"/>
        <v>4.2277292777725961E-13</v>
      </c>
    </row>
    <row r="16" spans="1:15" x14ac:dyDescent="0.35">
      <c r="A16" t="s">
        <v>140</v>
      </c>
      <c r="B16" s="43">
        <v>100.56953506309391</v>
      </c>
      <c r="C16" s="43">
        <v>100.6198449855867</v>
      </c>
      <c r="D16" s="43">
        <v>4.2548763622258292</v>
      </c>
      <c r="F16" t="s">
        <v>140</v>
      </c>
      <c r="G16">
        <v>100.569535063093</v>
      </c>
      <c r="H16">
        <v>100.619844985586</v>
      </c>
      <c r="I16">
        <v>4.2548763622259997</v>
      </c>
      <c r="K16" s="43">
        <f t="shared" si="0"/>
        <v>9.0949470177292824E-13</v>
      </c>
      <c r="L16" s="43">
        <f t="shared" si="1"/>
        <v>6.9633188104489818E-13</v>
      </c>
      <c r="M16" s="43">
        <f t="shared" si="2"/>
        <v>-1.7053025658242404E-13</v>
      </c>
    </row>
    <row r="17" spans="1:13" x14ac:dyDescent="0.35">
      <c r="A17" t="s">
        <v>37</v>
      </c>
      <c r="B17" s="43">
        <v>100.79899546574639</v>
      </c>
      <c r="C17" s="43">
        <v>100.8494201758343</v>
      </c>
      <c r="D17" s="43">
        <v>4.5550584148036197</v>
      </c>
      <c r="F17" t="s">
        <v>37</v>
      </c>
      <c r="G17">
        <v>100.798995465746</v>
      </c>
      <c r="H17">
        <v>100.849420175834</v>
      </c>
      <c r="I17">
        <v>4.5550584148039999</v>
      </c>
      <c r="K17" s="43">
        <f t="shared" si="0"/>
        <v>3.836930773104541E-13</v>
      </c>
      <c r="L17" s="43">
        <f t="shared" si="1"/>
        <v>2.9842794901924208E-13</v>
      </c>
      <c r="M17" s="43">
        <f t="shared" si="2"/>
        <v>-3.801403636316536E-13</v>
      </c>
    </row>
    <row r="18" spans="1:13" x14ac:dyDescent="0.35">
      <c r="A18" t="s">
        <v>21</v>
      </c>
      <c r="B18" s="43">
        <v>100.96627176350115</v>
      </c>
      <c r="C18" s="43">
        <v>101.01678015357794</v>
      </c>
      <c r="D18" s="43">
        <v>4.7021890747046928</v>
      </c>
      <c r="F18" t="s">
        <v>21</v>
      </c>
      <c r="G18">
        <v>100.966271763501</v>
      </c>
      <c r="H18">
        <v>101.016780153578</v>
      </c>
      <c r="I18">
        <v>4.7021890747050001</v>
      </c>
      <c r="K18" s="43">
        <f t="shared" si="0"/>
        <v>1.5631940186722204E-13</v>
      </c>
      <c r="L18" s="43">
        <f t="shared" si="1"/>
        <v>0</v>
      </c>
      <c r="M18" s="43">
        <f t="shared" si="2"/>
        <v>-3.0730973321624333E-13</v>
      </c>
    </row>
    <row r="19" spans="1:13" x14ac:dyDescent="0.35">
      <c r="A19" t="s">
        <v>253</v>
      </c>
      <c r="B19" s="43">
        <v>100.37101544964129</v>
      </c>
      <c r="C19" s="43">
        <v>100.42122606267262</v>
      </c>
      <c r="D19" s="43">
        <v>2.54</v>
      </c>
      <c r="F19" t="s">
        <v>253</v>
      </c>
      <c r="G19">
        <v>100.371015449642</v>
      </c>
      <c r="H19">
        <v>100.421226062673</v>
      </c>
      <c r="I19">
        <v>2.54</v>
      </c>
      <c r="K19" s="171">
        <f t="shared" si="0"/>
        <v>-7.1054273576010019E-13</v>
      </c>
      <c r="L19" s="43">
        <f t="shared" si="1"/>
        <v>-3.836930773104541E-13</v>
      </c>
      <c r="M19" s="43">
        <f t="shared" si="2"/>
        <v>0</v>
      </c>
    </row>
    <row r="20" spans="1:13" x14ac:dyDescent="0.35">
      <c r="A20" t="s">
        <v>24</v>
      </c>
      <c r="B20" s="43">
        <v>101.24023727385877</v>
      </c>
      <c r="C20" s="43">
        <v>101.29088271521637</v>
      </c>
      <c r="D20" s="43">
        <v>4.6894645131633688</v>
      </c>
      <c r="F20" t="s">
        <v>24</v>
      </c>
      <c r="G20">
        <v>101.24023727385899</v>
      </c>
      <c r="H20">
        <v>101.29088271521699</v>
      </c>
      <c r="I20">
        <v>4.6894645131630002</v>
      </c>
      <c r="K20" s="43">
        <f t="shared" si="0"/>
        <v>-2.2737367544323206E-13</v>
      </c>
      <c r="L20" s="43">
        <f t="shared" si="1"/>
        <v>-6.2527760746888816E-13</v>
      </c>
      <c r="M20" s="43">
        <f t="shared" si="2"/>
        <v>3.6859404417555197E-13</v>
      </c>
    </row>
    <row r="21" spans="1:13" x14ac:dyDescent="0.35">
      <c r="A21" t="s">
        <v>375</v>
      </c>
      <c r="B21" s="43">
        <v>99.950000000000017</v>
      </c>
      <c r="C21" s="43">
        <v>100.00000000000001</v>
      </c>
      <c r="D21" s="43">
        <v>2.54</v>
      </c>
      <c r="F21" t="s">
        <v>375</v>
      </c>
      <c r="G21">
        <v>99.95</v>
      </c>
      <c r="H21">
        <v>100</v>
      </c>
      <c r="I21">
        <v>2.54</v>
      </c>
      <c r="K21" s="43">
        <f t="shared" si="0"/>
        <v>0</v>
      </c>
      <c r="L21" s="43">
        <f t="shared" si="1"/>
        <v>0</v>
      </c>
      <c r="M21" s="43">
        <f t="shared" si="2"/>
        <v>0</v>
      </c>
    </row>
    <row r="22" spans="1:13" s="136" customFormat="1" x14ac:dyDescent="0.35">
      <c r="A22" s="136" t="s">
        <v>144</v>
      </c>
      <c r="B22" s="141">
        <v>101.13399713053992</v>
      </c>
      <c r="C22" s="141">
        <v>101.18458942525254</v>
      </c>
      <c r="D22" s="141">
        <v>4.2311284992292837</v>
      </c>
      <c r="F22" t="s">
        <v>144</v>
      </c>
      <c r="G22">
        <v>101.13399713054</v>
      </c>
      <c r="H22">
        <v>101.18458942525299</v>
      </c>
      <c r="I22">
        <v>4.2311284992290004</v>
      </c>
      <c r="K22" s="43">
        <f t="shared" si="0"/>
        <v>0</v>
      </c>
      <c r="L22" s="43">
        <f t="shared" si="1"/>
        <v>-4.5474735088646412E-13</v>
      </c>
      <c r="M22" s="43">
        <f t="shared" si="2"/>
        <v>2.8332891588433995E-13</v>
      </c>
    </row>
    <row r="23" spans="1:13" x14ac:dyDescent="0.35">
      <c r="A23" t="s">
        <v>99</v>
      </c>
      <c r="B23" s="43">
        <v>100.04096913221811</v>
      </c>
      <c r="C23" s="43">
        <v>100.09101463953787</v>
      </c>
      <c r="D23" s="43">
        <v>4.3398001465399627</v>
      </c>
      <c r="F23" t="s">
        <v>99</v>
      </c>
      <c r="G23">
        <v>100.040969132217</v>
      </c>
      <c r="H23">
        <v>100.09101463953699</v>
      </c>
      <c r="I23">
        <v>4.33980014654</v>
      </c>
      <c r="K23" s="43">
        <f t="shared" si="0"/>
        <v>1.1084466677857563E-12</v>
      </c>
      <c r="L23" s="43">
        <f t="shared" si="1"/>
        <v>8.8107299234252423E-13</v>
      </c>
      <c r="M23" s="43">
        <f t="shared" si="2"/>
        <v>-3.730349362740526E-14</v>
      </c>
    </row>
    <row r="24" spans="1:13" x14ac:dyDescent="0.35">
      <c r="A24" t="s">
        <v>42</v>
      </c>
      <c r="B24" s="43">
        <v>100.09587937982275</v>
      </c>
      <c r="C24" s="43">
        <v>100.14595235600075</v>
      </c>
      <c r="D24" s="43">
        <v>4.5870550850323433</v>
      </c>
      <c r="F24" t="s">
        <v>42</v>
      </c>
      <c r="G24">
        <v>100.095879379823</v>
      </c>
      <c r="H24">
        <v>100.145952356001</v>
      </c>
      <c r="I24">
        <v>4.5870550850320004</v>
      </c>
      <c r="K24" s="43">
        <f t="shared" si="0"/>
        <v>-2.5579538487363607E-13</v>
      </c>
      <c r="L24" s="43">
        <f t="shared" si="1"/>
        <v>-2.5579538487363607E-13</v>
      </c>
      <c r="M24" s="43">
        <f t="shared" si="2"/>
        <v>3.4283687000424834E-13</v>
      </c>
    </row>
    <row r="25" spans="1:13" x14ac:dyDescent="0.35">
      <c r="A25" t="s">
        <v>30</v>
      </c>
      <c r="B25" s="43">
        <v>100.17105482296549</v>
      </c>
      <c r="C25" s="43">
        <v>100.22116540566832</v>
      </c>
      <c r="D25" s="43">
        <v>4.7706988645031077</v>
      </c>
      <c r="F25" t="s">
        <v>30</v>
      </c>
      <c r="G25">
        <v>100.171054822965</v>
      </c>
      <c r="H25">
        <v>100.221165405668</v>
      </c>
      <c r="I25">
        <v>4.7706988645030002</v>
      </c>
      <c r="K25" s="43">
        <f t="shared" si="0"/>
        <v>4.8316906031686813E-13</v>
      </c>
      <c r="L25" s="43">
        <f t="shared" si="1"/>
        <v>3.1263880373444408E-13</v>
      </c>
      <c r="M25" s="43">
        <f t="shared" si="2"/>
        <v>1.0746958878371515E-13</v>
      </c>
    </row>
    <row r="26" spans="1:13" x14ac:dyDescent="0.35">
      <c r="A26" t="s">
        <v>77</v>
      </c>
      <c r="B26" s="43">
        <v>100.40305216896759</v>
      </c>
      <c r="C26" s="43">
        <v>100.45327880837178</v>
      </c>
      <c r="D26" s="43">
        <v>4.3863675255493835</v>
      </c>
      <c r="F26" t="s">
        <v>77</v>
      </c>
      <c r="G26">
        <v>100.403052168968</v>
      </c>
      <c r="H26">
        <v>100.453278808372</v>
      </c>
      <c r="I26">
        <v>4.3863675255489998</v>
      </c>
      <c r="K26" s="171">
        <f t="shared" si="0"/>
        <v>-4.1211478674085811E-13</v>
      </c>
      <c r="L26" s="43">
        <f t="shared" si="1"/>
        <v>-2.2737367544323206E-13</v>
      </c>
      <c r="M26" s="43">
        <f t="shared" si="2"/>
        <v>3.836930773104541E-13</v>
      </c>
    </row>
    <row r="27" spans="1:13" x14ac:dyDescent="0.35">
      <c r="A27" t="s">
        <v>263</v>
      </c>
      <c r="B27" s="43">
        <v>100.5489563503443</v>
      </c>
      <c r="C27" s="43">
        <v>100.59925597833346</v>
      </c>
      <c r="D27" s="43">
        <v>2.54</v>
      </c>
      <c r="F27" t="s">
        <v>263</v>
      </c>
      <c r="G27">
        <v>100.548956350344</v>
      </c>
      <c r="H27">
        <v>100.59925597833301</v>
      </c>
      <c r="I27">
        <v>2.54</v>
      </c>
      <c r="K27" s="43">
        <f t="shared" si="0"/>
        <v>2.9842794901924208E-13</v>
      </c>
      <c r="L27" s="43">
        <f t="shared" si="1"/>
        <v>4.5474735088646412E-13</v>
      </c>
      <c r="M27" s="43">
        <f t="shared" si="2"/>
        <v>0</v>
      </c>
    </row>
    <row r="28" spans="1:13" x14ac:dyDescent="0.35">
      <c r="A28" t="s">
        <v>45</v>
      </c>
      <c r="B28" s="43">
        <v>101.03594567378289</v>
      </c>
      <c r="C28" s="43">
        <v>101.08648891824201</v>
      </c>
      <c r="D28" s="43">
        <v>4.5134617383833717</v>
      </c>
      <c r="F28" t="s">
        <v>45</v>
      </c>
      <c r="G28">
        <v>101.035945673783</v>
      </c>
      <c r="H28">
        <v>101.086488918242</v>
      </c>
      <c r="I28">
        <v>4.5134617383829996</v>
      </c>
      <c r="K28" s="43">
        <f t="shared" si="0"/>
        <v>-1.1368683772161603E-13</v>
      </c>
      <c r="L28" s="43">
        <f t="shared" si="1"/>
        <v>0</v>
      </c>
      <c r="M28" s="43">
        <f t="shared" si="2"/>
        <v>3.7214675785435247E-13</v>
      </c>
    </row>
    <row r="29" spans="1:13" x14ac:dyDescent="0.35">
      <c r="A29" t="s">
        <v>33</v>
      </c>
      <c r="B29" s="43">
        <v>101.27582881990136</v>
      </c>
      <c r="C29" s="43">
        <v>101.32649206593433</v>
      </c>
      <c r="D29" s="43">
        <v>4.7494982821160434</v>
      </c>
      <c r="F29" t="s">
        <v>33</v>
      </c>
      <c r="G29">
        <v>101.275828819902</v>
      </c>
      <c r="H29">
        <v>101.326492065935</v>
      </c>
      <c r="I29">
        <v>4.7494982821159999</v>
      </c>
      <c r="K29" s="43">
        <f t="shared" si="0"/>
        <v>-6.3948846218409017E-13</v>
      </c>
      <c r="L29" s="43">
        <f t="shared" si="1"/>
        <v>-6.6791017161449417E-13</v>
      </c>
      <c r="M29" s="43">
        <f t="shared" si="2"/>
        <v>4.3520742565306136E-14</v>
      </c>
    </row>
    <row r="30" spans="1:13" x14ac:dyDescent="0.35">
      <c r="A30" t="s">
        <v>146</v>
      </c>
      <c r="B30" s="43">
        <v>100.22972902942347</v>
      </c>
      <c r="C30" s="43">
        <v>100.27986896390541</v>
      </c>
      <c r="D30" s="43">
        <v>4.2693015499860563</v>
      </c>
      <c r="F30" t="s">
        <v>146</v>
      </c>
      <c r="G30">
        <v>100.22972902942401</v>
      </c>
      <c r="H30">
        <v>100.279868963906</v>
      </c>
      <c r="I30">
        <v>4.2693015499860003</v>
      </c>
      <c r="K30" s="43">
        <f t="shared" si="0"/>
        <v>-5.4001247917767614E-13</v>
      </c>
      <c r="L30" s="43">
        <f t="shared" si="1"/>
        <v>-5.8264504332328215E-13</v>
      </c>
      <c r="M30" s="43">
        <f t="shared" si="2"/>
        <v>5.595524044110789E-14</v>
      </c>
    </row>
    <row r="31" spans="1:13" x14ac:dyDescent="0.35">
      <c r="A31" t="s">
        <v>274</v>
      </c>
      <c r="B31" s="43">
        <v>100.12726492472801</v>
      </c>
      <c r="C31" s="43">
        <v>100.17735360152876</v>
      </c>
      <c r="D31" s="43">
        <v>2.74</v>
      </c>
      <c r="F31" t="s">
        <v>274</v>
      </c>
      <c r="G31">
        <v>100.127264924728</v>
      </c>
      <c r="H31">
        <v>100.17735360152901</v>
      </c>
      <c r="I31">
        <v>2.74</v>
      </c>
      <c r="K31" s="171">
        <f t="shared" si="0"/>
        <v>0</v>
      </c>
      <c r="L31" s="171">
        <f t="shared" si="1"/>
        <v>-2.4158453015843406E-13</v>
      </c>
      <c r="M31" s="171">
        <f t="shared" si="2"/>
        <v>0</v>
      </c>
    </row>
    <row r="32" spans="1:13" x14ac:dyDescent="0.35">
      <c r="A32" t="s">
        <v>280</v>
      </c>
      <c r="B32" s="43">
        <v>100.12726492472801</v>
      </c>
      <c r="C32" s="43">
        <v>100.17735360152876</v>
      </c>
      <c r="D32" s="43">
        <v>2.74</v>
      </c>
      <c r="F32" t="s">
        <v>280</v>
      </c>
      <c r="G32">
        <v>100.127264924728</v>
      </c>
      <c r="H32">
        <v>100.17735360152901</v>
      </c>
      <c r="I32">
        <v>2.74</v>
      </c>
      <c r="K32" s="171">
        <f t="shared" si="0"/>
        <v>0</v>
      </c>
      <c r="L32" s="171">
        <f t="shared" si="1"/>
        <v>-2.4158453015843406E-13</v>
      </c>
      <c r="M32" s="171">
        <f t="shared" si="2"/>
        <v>0</v>
      </c>
    </row>
    <row r="33" spans="1:13" x14ac:dyDescent="0.35">
      <c r="A33" t="s">
        <v>283</v>
      </c>
      <c r="B33" s="43">
        <v>100.12726492472801</v>
      </c>
      <c r="C33" s="43">
        <v>100.17735360152876</v>
      </c>
      <c r="D33" s="43">
        <v>2.74</v>
      </c>
      <c r="F33" t="s">
        <v>283</v>
      </c>
      <c r="G33">
        <v>100.127264924728</v>
      </c>
      <c r="H33">
        <v>100.17735360152901</v>
      </c>
      <c r="I33">
        <v>2.74</v>
      </c>
      <c r="K33" s="171">
        <f t="shared" si="0"/>
        <v>0</v>
      </c>
      <c r="L33" s="171">
        <f t="shared" si="1"/>
        <v>-2.4158453015843406E-13</v>
      </c>
      <c r="M33" s="171">
        <f t="shared" si="2"/>
        <v>0</v>
      </c>
    </row>
    <row r="34" spans="1:13" x14ac:dyDescent="0.35">
      <c r="A34" t="s">
        <v>155</v>
      </c>
      <c r="B34" s="43">
        <v>102.15224431795859</v>
      </c>
      <c r="C34" s="43">
        <v>102.20334599095406</v>
      </c>
      <c r="D34" s="43">
        <v>2.74</v>
      </c>
      <c r="F34" t="s">
        <v>155</v>
      </c>
      <c r="G34">
        <v>102.152244317959</v>
      </c>
      <c r="H34">
        <v>102.20334599095401</v>
      </c>
      <c r="I34">
        <v>2.74</v>
      </c>
      <c r="K34" s="43">
        <f t="shared" si="0"/>
        <v>-4.1211478674085811E-13</v>
      </c>
      <c r="L34" s="43">
        <f t="shared" si="1"/>
        <v>0</v>
      </c>
      <c r="M34" s="43">
        <f t="shared" si="2"/>
        <v>0</v>
      </c>
    </row>
    <row r="35" spans="1:13" x14ac:dyDescent="0.35">
      <c r="A35" t="s">
        <v>55</v>
      </c>
      <c r="B35" s="43">
        <v>100.49353171329551</v>
      </c>
      <c r="C35" s="43">
        <v>100.54380361510306</v>
      </c>
      <c r="D35" s="43">
        <v>4.4445802121302798</v>
      </c>
      <c r="F35" t="s">
        <v>55</v>
      </c>
      <c r="G35">
        <v>100.49353171329599</v>
      </c>
      <c r="H35">
        <v>100.543803615104</v>
      </c>
      <c r="I35">
        <v>4.44458021213</v>
      </c>
      <c r="K35" s="43">
        <f t="shared" si="0"/>
        <v>-4.8316906031686813E-13</v>
      </c>
      <c r="L35" s="43">
        <f t="shared" si="1"/>
        <v>-9.3791641120333225E-13</v>
      </c>
      <c r="M35" s="43">
        <f t="shared" si="2"/>
        <v>2.7977620220553945E-13</v>
      </c>
    </row>
    <row r="36" spans="1:13" x14ac:dyDescent="0.35">
      <c r="A36" t="s">
        <v>26</v>
      </c>
      <c r="B36" s="43">
        <v>100.57185074660789</v>
      </c>
      <c r="C36" s="43">
        <v>100.62216182752165</v>
      </c>
      <c r="D36" s="43">
        <v>4.782743595043403</v>
      </c>
      <c r="F36" t="s">
        <v>26</v>
      </c>
      <c r="G36">
        <v>100.571850746607</v>
      </c>
      <c r="H36">
        <v>100.622161827521</v>
      </c>
      <c r="I36">
        <v>4.7827435950429997</v>
      </c>
      <c r="K36" s="43">
        <f t="shared" si="0"/>
        <v>8.9528384705772623E-13</v>
      </c>
      <c r="L36" s="43">
        <f t="shared" si="1"/>
        <v>6.5369931689929217E-13</v>
      </c>
      <c r="M36" s="43">
        <f t="shared" si="2"/>
        <v>4.0323300254385686E-13</v>
      </c>
    </row>
    <row r="37" spans="1:13" x14ac:dyDescent="0.35">
      <c r="A37" t="s">
        <v>36</v>
      </c>
      <c r="B37" s="43">
        <v>100.80851045070328</v>
      </c>
      <c r="C37" s="43">
        <v>100.8589399206636</v>
      </c>
      <c r="D37" s="43">
        <v>4.5856123449622412</v>
      </c>
      <c r="F37" t="s">
        <v>36</v>
      </c>
      <c r="G37">
        <v>100.80851045070401</v>
      </c>
      <c r="H37">
        <v>100.858939920664</v>
      </c>
      <c r="I37">
        <v>4.5856123449619997</v>
      </c>
      <c r="K37" s="43">
        <f t="shared" si="0"/>
        <v>-7.2475359047530219E-13</v>
      </c>
      <c r="L37" s="43">
        <f t="shared" si="1"/>
        <v>-3.979039320256561E-13</v>
      </c>
      <c r="M37" s="43">
        <f t="shared" si="2"/>
        <v>2.4158453015843406E-13</v>
      </c>
    </row>
    <row r="38" spans="1:13" x14ac:dyDescent="0.35">
      <c r="A38" t="s">
        <v>73</v>
      </c>
      <c r="B38" s="43">
        <v>100.74895648849923</v>
      </c>
      <c r="C38" s="43">
        <v>100.79935616658251</v>
      </c>
      <c r="D38" s="43">
        <v>4.3713076824798023</v>
      </c>
      <c r="F38" t="s">
        <v>73</v>
      </c>
      <c r="G38">
        <v>100.7489564885</v>
      </c>
      <c r="H38">
        <v>100.799356166583</v>
      </c>
      <c r="I38">
        <v>4.3713076824800003</v>
      </c>
      <c r="K38" s="43">
        <f t="shared" si="0"/>
        <v>-7.673861546209082E-13</v>
      </c>
      <c r="L38" s="43">
        <f t="shared" si="1"/>
        <v>-4.8316906031686813E-13</v>
      </c>
      <c r="M38" s="43">
        <f t="shared" si="2"/>
        <v>-1.9806378759312793E-13</v>
      </c>
    </row>
    <row r="39" spans="1:13" x14ac:dyDescent="0.35">
      <c r="A39" t="s">
        <v>86</v>
      </c>
      <c r="B39" s="43">
        <v>100.85467882303264</v>
      </c>
      <c r="C39" s="43">
        <v>100.905131388727</v>
      </c>
      <c r="D39" s="43">
        <v>4.366725397765312</v>
      </c>
      <c r="F39" t="s">
        <v>86</v>
      </c>
      <c r="G39">
        <v>100.854678823033</v>
      </c>
      <c r="H39">
        <v>100.905131388727</v>
      </c>
      <c r="I39">
        <v>4.3667253977650002</v>
      </c>
      <c r="K39" s="171">
        <f t="shared" si="0"/>
        <v>-3.5527136788005009E-13</v>
      </c>
      <c r="L39" s="171">
        <f t="shared" si="1"/>
        <v>0</v>
      </c>
      <c r="M39" s="171">
        <f t="shared" si="2"/>
        <v>3.1175062531474396E-13</v>
      </c>
    </row>
    <row r="40" spans="1:13" x14ac:dyDescent="0.35">
      <c r="A40" t="s">
        <v>190</v>
      </c>
      <c r="B40" s="43">
        <v>100.89342126957963</v>
      </c>
      <c r="C40" s="43">
        <v>100.94389321618772</v>
      </c>
      <c r="D40" s="43">
        <v>2.74</v>
      </c>
      <c r="F40" t="s">
        <v>190</v>
      </c>
      <c r="G40">
        <v>100.89342126958</v>
      </c>
      <c r="H40">
        <v>100.943893216188</v>
      </c>
      <c r="I40">
        <v>2.74</v>
      </c>
      <c r="K40" s="171">
        <f t="shared" si="0"/>
        <v>-3.694822225952521E-13</v>
      </c>
      <c r="L40" s="171">
        <f t="shared" si="1"/>
        <v>-2.8421709430404007E-13</v>
      </c>
      <c r="M40" s="171">
        <f t="shared" si="2"/>
        <v>0</v>
      </c>
    </row>
    <row r="41" spans="1:13" x14ac:dyDescent="0.35">
      <c r="A41" t="s">
        <v>286</v>
      </c>
      <c r="B41" s="43">
        <v>99.987100178653208</v>
      </c>
      <c r="C41" s="43">
        <v>100.03711873802222</v>
      </c>
      <c r="D41" s="43">
        <v>2.74</v>
      </c>
      <c r="F41" t="s">
        <v>286</v>
      </c>
      <c r="G41">
        <v>99.987100178652994</v>
      </c>
      <c r="H41">
        <v>100.037118738022</v>
      </c>
      <c r="I41">
        <v>2.74</v>
      </c>
      <c r="K41" s="171">
        <f t="shared" si="0"/>
        <v>2.1316282072803006E-13</v>
      </c>
      <c r="L41" s="171">
        <f t="shared" si="1"/>
        <v>2.1316282072803006E-13</v>
      </c>
      <c r="M41" s="171">
        <f t="shared" si="2"/>
        <v>0</v>
      </c>
    </row>
    <row r="42" spans="1:13" x14ac:dyDescent="0.35">
      <c r="A42" t="s">
        <v>295</v>
      </c>
      <c r="B42" s="43">
        <v>99.987100178653208</v>
      </c>
      <c r="C42" s="43">
        <v>100.03711873802222</v>
      </c>
      <c r="D42" s="43">
        <v>2.74</v>
      </c>
      <c r="F42" t="s">
        <v>295</v>
      </c>
      <c r="G42">
        <v>99.987100178652994</v>
      </c>
      <c r="H42">
        <v>100.037118738022</v>
      </c>
      <c r="I42">
        <v>2.74</v>
      </c>
      <c r="K42" s="171">
        <f t="shared" si="0"/>
        <v>2.1316282072803006E-13</v>
      </c>
      <c r="L42" s="171">
        <f t="shared" si="1"/>
        <v>2.1316282072803006E-13</v>
      </c>
      <c r="M42" s="171">
        <f t="shared" si="2"/>
        <v>0</v>
      </c>
    </row>
    <row r="43" spans="1:13" x14ac:dyDescent="0.35">
      <c r="A43" t="s">
        <v>296</v>
      </c>
      <c r="B43" s="43">
        <v>99.987100178653208</v>
      </c>
      <c r="C43" s="43">
        <v>100.03711873802222</v>
      </c>
      <c r="D43" s="43">
        <v>2.74</v>
      </c>
      <c r="F43" t="s">
        <v>296</v>
      </c>
      <c r="G43">
        <v>99.987100178652994</v>
      </c>
      <c r="H43">
        <v>100.037118738022</v>
      </c>
      <c r="I43">
        <v>2.74</v>
      </c>
      <c r="K43" s="171">
        <f t="shared" si="0"/>
        <v>2.1316282072803006E-13</v>
      </c>
      <c r="L43" s="171">
        <f t="shared" si="1"/>
        <v>2.1316282072803006E-13</v>
      </c>
      <c r="M43" s="171">
        <f t="shared" si="2"/>
        <v>0</v>
      </c>
    </row>
    <row r="44" spans="1:13" x14ac:dyDescent="0.35">
      <c r="A44" t="s">
        <v>179</v>
      </c>
      <c r="B44" s="43">
        <v>101.4270931727219</v>
      </c>
      <c r="C44" s="43">
        <v>101.47783208876628</v>
      </c>
      <c r="D44" s="43">
        <v>2.74</v>
      </c>
      <c r="F44" t="s">
        <v>179</v>
      </c>
      <c r="G44">
        <v>101.427093172722</v>
      </c>
      <c r="H44">
        <v>101.47783208876599</v>
      </c>
      <c r="I44">
        <v>2.74</v>
      </c>
      <c r="K44" s="43">
        <f t="shared" si="0"/>
        <v>0</v>
      </c>
      <c r="L44" s="43">
        <f t="shared" si="1"/>
        <v>2.8421709430404007E-13</v>
      </c>
      <c r="M44" s="43">
        <f t="shared" si="2"/>
        <v>0</v>
      </c>
    </row>
    <row r="45" spans="1:13" x14ac:dyDescent="0.35">
      <c r="A45" t="s">
        <v>41</v>
      </c>
      <c r="B45" s="43">
        <v>100.09749735665351</v>
      </c>
      <c r="C45" s="43">
        <v>100.14757114222461</v>
      </c>
      <c r="D45" s="43">
        <v>4.6181848918051189</v>
      </c>
      <c r="F45" t="s">
        <v>41</v>
      </c>
      <c r="G45">
        <v>100.09749735665299</v>
      </c>
      <c r="H45">
        <v>100.147571142224</v>
      </c>
      <c r="I45">
        <v>4.6181848918049999</v>
      </c>
      <c r="K45" s="43">
        <f t="shared" si="0"/>
        <v>5.1159076974727213E-13</v>
      </c>
      <c r="L45" s="43">
        <f t="shared" si="1"/>
        <v>6.1106675275368616E-13</v>
      </c>
      <c r="M45" s="43">
        <f t="shared" si="2"/>
        <v>1.1901590823981678E-13</v>
      </c>
    </row>
    <row r="46" spans="1:13" x14ac:dyDescent="0.35">
      <c r="A46" t="s">
        <v>29</v>
      </c>
      <c r="B46" s="43">
        <v>100.17335360775033</v>
      </c>
      <c r="C46" s="43">
        <v>100.22346534042053</v>
      </c>
      <c r="D46" s="43">
        <v>4.801769708973632</v>
      </c>
      <c r="F46" t="s">
        <v>29</v>
      </c>
      <c r="G46">
        <v>100.17335360775</v>
      </c>
      <c r="H46">
        <v>100.22346534042001</v>
      </c>
      <c r="I46">
        <v>4.8017697089739997</v>
      </c>
      <c r="K46" s="171">
        <f t="shared" si="0"/>
        <v>3.2684965844964609E-13</v>
      </c>
      <c r="L46" s="171">
        <f t="shared" si="1"/>
        <v>5.2580162446247414E-13</v>
      </c>
      <c r="M46" s="171">
        <f t="shared" si="2"/>
        <v>-3.6770586575585185E-13</v>
      </c>
    </row>
    <row r="47" spans="1:13" x14ac:dyDescent="0.35">
      <c r="A47" t="s">
        <v>193</v>
      </c>
      <c r="B47" s="43">
        <v>101.99262190803458</v>
      </c>
      <c r="C47" s="43">
        <v>102.04364372989953</v>
      </c>
      <c r="D47" s="43">
        <v>2.74</v>
      </c>
      <c r="F47" t="s">
        <v>193</v>
      </c>
      <c r="G47">
        <v>101.99262190803501</v>
      </c>
      <c r="H47">
        <v>102.0436437299</v>
      </c>
      <c r="I47">
        <v>2.74</v>
      </c>
      <c r="K47" s="171">
        <f t="shared" si="0"/>
        <v>-4.2632564145606011E-13</v>
      </c>
      <c r="L47" s="171">
        <f t="shared" si="1"/>
        <v>-4.6895820560166612E-13</v>
      </c>
      <c r="M47" s="171">
        <f t="shared" si="2"/>
        <v>0</v>
      </c>
    </row>
    <row r="48" spans="1:13" x14ac:dyDescent="0.35">
      <c r="A48" t="s">
        <v>310</v>
      </c>
      <c r="B48" s="43">
        <v>99.908166187513757</v>
      </c>
      <c r="C48" s="43">
        <v>99.958145260143823</v>
      </c>
      <c r="D48" s="43">
        <v>2.74</v>
      </c>
      <c r="F48" t="s">
        <v>310</v>
      </c>
      <c r="G48">
        <v>99.908166187513999</v>
      </c>
      <c r="H48">
        <v>99.958145260143993</v>
      </c>
      <c r="I48">
        <v>2.74</v>
      </c>
      <c r="K48" s="171">
        <f t="shared" si="0"/>
        <v>-2.4158453015843406E-13</v>
      </c>
      <c r="L48" s="171">
        <f t="shared" si="1"/>
        <v>-1.7053025658242404E-13</v>
      </c>
      <c r="M48" s="171">
        <f t="shared" si="2"/>
        <v>0</v>
      </c>
    </row>
    <row r="49" spans="1:13" x14ac:dyDescent="0.35">
      <c r="A49" t="s">
        <v>44</v>
      </c>
      <c r="B49" s="43">
        <v>101.04825418718673</v>
      </c>
      <c r="C49" s="43">
        <v>101.09880358898121</v>
      </c>
      <c r="D49" s="43">
        <v>4.5438223173005721</v>
      </c>
      <c r="F49" t="s">
        <v>44</v>
      </c>
      <c r="G49">
        <v>101.048254187187</v>
      </c>
      <c r="H49">
        <v>101.098803588981</v>
      </c>
      <c r="I49">
        <v>4.5438223173010002</v>
      </c>
      <c r="K49" s="171">
        <f t="shared" si="0"/>
        <v>-2.7000623958883807E-13</v>
      </c>
      <c r="L49" s="171">
        <f t="shared" si="1"/>
        <v>2.1316282072803006E-13</v>
      </c>
      <c r="M49" s="171">
        <f t="shared" si="2"/>
        <v>-4.2810199829546036E-13</v>
      </c>
    </row>
    <row r="50" spans="1:13" x14ac:dyDescent="0.35">
      <c r="A50" t="s">
        <v>316</v>
      </c>
      <c r="B50" s="43">
        <v>100.06608307084606</v>
      </c>
      <c r="C50" s="43">
        <v>100.11614114141676</v>
      </c>
      <c r="D50" s="43">
        <v>2.74</v>
      </c>
      <c r="F50" t="s">
        <v>316</v>
      </c>
      <c r="G50">
        <v>100.06608307084601</v>
      </c>
      <c r="H50">
        <v>100.116141141417</v>
      </c>
      <c r="I50">
        <v>2.74</v>
      </c>
      <c r="K50" s="43">
        <f t="shared" si="0"/>
        <v>0</v>
      </c>
      <c r="L50" s="43">
        <f t="shared" si="1"/>
        <v>-2.4158453015843406E-13</v>
      </c>
      <c r="M50" s="43">
        <f t="shared" si="2"/>
        <v>0</v>
      </c>
    </row>
    <row r="51" spans="1:13" x14ac:dyDescent="0.35">
      <c r="A51" t="s">
        <v>63</v>
      </c>
      <c r="B51" s="43">
        <v>101.13087444692788</v>
      </c>
      <c r="C51" s="43">
        <v>101.18146517951763</v>
      </c>
      <c r="D51" s="43">
        <v>4.4165697660846073</v>
      </c>
      <c r="F51" t="s">
        <v>63</v>
      </c>
      <c r="G51">
        <v>101.130874446927</v>
      </c>
      <c r="H51">
        <v>101.18146517951701</v>
      </c>
      <c r="I51">
        <v>4.4165697660849998</v>
      </c>
      <c r="K51" s="43">
        <f t="shared" si="0"/>
        <v>8.8107299234252423E-13</v>
      </c>
      <c r="L51" s="43">
        <f t="shared" si="1"/>
        <v>6.2527760746888816E-13</v>
      </c>
      <c r="M51" s="43">
        <f t="shared" si="2"/>
        <v>-3.9257486150745535E-13</v>
      </c>
    </row>
    <row r="52" spans="1:13" x14ac:dyDescent="0.35">
      <c r="A52" t="s">
        <v>237</v>
      </c>
      <c r="B52" s="43">
        <v>101.37365111510681</v>
      </c>
      <c r="C52" s="43">
        <v>101.42436329675519</v>
      </c>
      <c r="D52" s="43">
        <v>2.94</v>
      </c>
      <c r="F52" t="s">
        <v>237</v>
      </c>
      <c r="G52">
        <v>101.37365111510699</v>
      </c>
      <c r="H52">
        <v>101.424363296755</v>
      </c>
      <c r="I52">
        <v>2.94</v>
      </c>
      <c r="K52" s="43">
        <f t="shared" si="0"/>
        <v>-1.8474111129762605E-13</v>
      </c>
      <c r="L52" s="43">
        <f t="shared" si="1"/>
        <v>1.8474111129762605E-13</v>
      </c>
      <c r="M52" s="43">
        <f t="shared" si="2"/>
        <v>0</v>
      </c>
    </row>
    <row r="53" spans="1:13" x14ac:dyDescent="0.35">
      <c r="A53" t="s">
        <v>338</v>
      </c>
      <c r="B53" s="43">
        <v>99.746420065867753</v>
      </c>
      <c r="C53" s="43">
        <v>99.79631822498024</v>
      </c>
      <c r="D53" s="43">
        <v>2.94</v>
      </c>
      <c r="F53" t="s">
        <v>338</v>
      </c>
      <c r="G53">
        <v>99.746420065867994</v>
      </c>
      <c r="H53">
        <v>99.796318224979998</v>
      </c>
      <c r="I53">
        <v>2.94</v>
      </c>
      <c r="K53" s="43">
        <f t="shared" si="0"/>
        <v>-2.4158453015843406E-13</v>
      </c>
      <c r="L53" s="43">
        <f t="shared" si="1"/>
        <v>2.4158453015843406E-13</v>
      </c>
      <c r="M53" s="43">
        <f t="shared" si="2"/>
        <v>0</v>
      </c>
    </row>
    <row r="54" spans="1:13" x14ac:dyDescent="0.35">
      <c r="A54" t="s">
        <v>154</v>
      </c>
      <c r="B54" s="43">
        <v>102.96850786143409</v>
      </c>
      <c r="C54" s="43">
        <v>103.02001787036927</v>
      </c>
      <c r="D54" s="43">
        <v>2.94</v>
      </c>
      <c r="F54" t="s">
        <v>154</v>
      </c>
      <c r="G54">
        <v>102.96850786143401</v>
      </c>
      <c r="H54">
        <v>103.020017870369</v>
      </c>
      <c r="I54">
        <v>2.94</v>
      </c>
      <c r="K54" s="43">
        <f t="shared" si="0"/>
        <v>0</v>
      </c>
      <c r="L54" s="43">
        <f t="shared" si="1"/>
        <v>2.7000623958883807E-13</v>
      </c>
      <c r="M54" s="43">
        <f t="shared" si="2"/>
        <v>0</v>
      </c>
    </row>
    <row r="55" spans="1:13" x14ac:dyDescent="0.35">
      <c r="A55" t="s">
        <v>48</v>
      </c>
      <c r="B55" s="43">
        <v>100.45844380831238</v>
      </c>
      <c r="C55" s="43">
        <v>100.50869815739107</v>
      </c>
      <c r="D55" s="43">
        <v>4.5704999509658775</v>
      </c>
      <c r="F55" t="s">
        <v>48</v>
      </c>
      <c r="G55">
        <v>100.458443808312</v>
      </c>
      <c r="H55">
        <v>100.508698157391</v>
      </c>
      <c r="I55">
        <v>4.570499950966</v>
      </c>
      <c r="K55" s="43">
        <f t="shared" si="0"/>
        <v>3.836930773104541E-13</v>
      </c>
      <c r="L55" s="43">
        <f t="shared" si="1"/>
        <v>0</v>
      </c>
      <c r="M55" s="43">
        <f t="shared" si="2"/>
        <v>-1.2256862191861728E-13</v>
      </c>
    </row>
    <row r="56" spans="1:13" x14ac:dyDescent="0.35">
      <c r="A56" t="s">
        <v>54</v>
      </c>
      <c r="B56" s="43">
        <v>100.49990915750693</v>
      </c>
      <c r="C56" s="43">
        <v>100.55018424963174</v>
      </c>
      <c r="D56" s="43">
        <v>4.4753771796459745</v>
      </c>
      <c r="F56" t="s">
        <v>54</v>
      </c>
      <c r="G56">
        <v>100.49990915750701</v>
      </c>
      <c r="H56">
        <v>100.550184249632</v>
      </c>
      <c r="I56">
        <v>4.4753771796460002</v>
      </c>
      <c r="K56" s="43">
        <f t="shared" si="0"/>
        <v>0</v>
      </c>
      <c r="L56" s="43">
        <f t="shared" si="1"/>
        <v>-2.5579538487363607E-13</v>
      </c>
      <c r="M56" s="43">
        <f t="shared" si="2"/>
        <v>-2.5757174171303632E-14</v>
      </c>
    </row>
    <row r="57" spans="1:13" x14ac:dyDescent="0.35">
      <c r="A57" t="s">
        <v>35</v>
      </c>
      <c r="B57" s="43">
        <v>100.81802543566018</v>
      </c>
      <c r="C57" s="43">
        <v>100.86845966549292</v>
      </c>
      <c r="D57" s="43">
        <v>4.6161605078945227</v>
      </c>
      <c r="F57" t="s">
        <v>35</v>
      </c>
      <c r="G57">
        <v>100.81802543566</v>
      </c>
      <c r="H57">
        <v>100.86845966549301</v>
      </c>
      <c r="I57">
        <v>4.6161605078949997</v>
      </c>
      <c r="K57" s="43">
        <f t="shared" si="0"/>
        <v>1.7053025658242404E-13</v>
      </c>
      <c r="L57" s="43">
        <f t="shared" si="1"/>
        <v>0</v>
      </c>
      <c r="M57" s="43">
        <f t="shared" si="2"/>
        <v>-4.7695181137896725E-13</v>
      </c>
    </row>
    <row r="58" spans="1:13" x14ac:dyDescent="0.35">
      <c r="A58" t="s">
        <v>72</v>
      </c>
      <c r="B58" s="43">
        <v>100.75855619254429</v>
      </c>
      <c r="C58" s="43">
        <v>100.80896067288073</v>
      </c>
      <c r="D58" s="43">
        <v>4.4018904374973484</v>
      </c>
      <c r="F58" t="s">
        <v>72</v>
      </c>
      <c r="G58">
        <v>100.758556192545</v>
      </c>
      <c r="H58">
        <v>100.808960672881</v>
      </c>
      <c r="I58">
        <v>4.4018904374970003</v>
      </c>
      <c r="K58" s="43">
        <f t="shared" si="0"/>
        <v>-7.1054273576010019E-13</v>
      </c>
      <c r="L58" s="43">
        <f t="shared" si="1"/>
        <v>-2.7000623958883807E-13</v>
      </c>
      <c r="M58" s="43">
        <f t="shared" si="2"/>
        <v>3.4816594052244909E-13</v>
      </c>
    </row>
    <row r="59" spans="1:13" x14ac:dyDescent="0.35">
      <c r="A59" t="s">
        <v>85</v>
      </c>
      <c r="B59" s="43">
        <v>100.86554881292815</v>
      </c>
      <c r="C59" s="43">
        <v>100.91600681633632</v>
      </c>
      <c r="D59" s="43">
        <v>4.3972211544954396</v>
      </c>
      <c r="F59" t="s">
        <v>85</v>
      </c>
      <c r="G59">
        <v>100.86554881292901</v>
      </c>
      <c r="H59">
        <v>100.916006816337</v>
      </c>
      <c r="I59">
        <v>4.397221154495</v>
      </c>
      <c r="K59" s="43">
        <f t="shared" si="0"/>
        <v>-8.5265128291212022E-13</v>
      </c>
      <c r="L59" s="43">
        <f t="shared" si="1"/>
        <v>-6.8212102632969618E-13</v>
      </c>
      <c r="M59" s="43">
        <f t="shared" si="2"/>
        <v>4.3964831775156199E-13</v>
      </c>
    </row>
    <row r="60" spans="1:13" x14ac:dyDescent="0.35">
      <c r="A60" t="s">
        <v>162</v>
      </c>
      <c r="B60" s="43">
        <v>100.82853737734467</v>
      </c>
      <c r="C60" s="43">
        <v>100.87897686577756</v>
      </c>
      <c r="D60" s="43">
        <v>4.2362027577717551</v>
      </c>
      <c r="F60" t="s">
        <v>162</v>
      </c>
      <c r="G60">
        <v>100.828537377345</v>
      </c>
      <c r="H60">
        <v>100.878976865778</v>
      </c>
      <c r="I60">
        <v>4.2362027577720003</v>
      </c>
      <c r="K60" s="43">
        <f t="shared" si="0"/>
        <v>-3.2684965844964609E-13</v>
      </c>
      <c r="L60" s="43">
        <f t="shared" si="1"/>
        <v>-4.4053649617126212E-13</v>
      </c>
      <c r="M60" s="43">
        <f t="shared" si="2"/>
        <v>-2.4513724383723456E-13</v>
      </c>
    </row>
    <row r="61" spans="1:13" x14ac:dyDescent="0.35">
      <c r="A61" s="168" t="s">
        <v>254</v>
      </c>
      <c r="B61" s="43">
        <v>101.52906042910948</v>
      </c>
      <c r="C61" s="43">
        <v>101.57985035428662</v>
      </c>
      <c r="D61" s="43">
        <v>2.94</v>
      </c>
      <c r="F61" t="s">
        <v>254</v>
      </c>
      <c r="G61">
        <v>101.52906042911</v>
      </c>
      <c r="H61">
        <v>101.579850354287</v>
      </c>
      <c r="I61">
        <v>2.94</v>
      </c>
      <c r="K61" s="43">
        <f t="shared" si="0"/>
        <v>-5.2580162446247414E-13</v>
      </c>
      <c r="L61" s="43">
        <f t="shared" si="1"/>
        <v>-3.836930773104541E-13</v>
      </c>
      <c r="M61" s="43">
        <f t="shared" si="2"/>
        <v>0</v>
      </c>
    </row>
    <row r="62" spans="1:13" x14ac:dyDescent="0.35">
      <c r="A62" t="s">
        <v>367</v>
      </c>
      <c r="B62" s="43">
        <v>99.95</v>
      </c>
      <c r="C62" s="43">
        <v>100</v>
      </c>
      <c r="D62" s="43">
        <v>2.94</v>
      </c>
      <c r="F62" t="s">
        <v>367</v>
      </c>
      <c r="G62">
        <v>99.95</v>
      </c>
      <c r="H62">
        <v>100</v>
      </c>
      <c r="I62">
        <v>2.94</v>
      </c>
      <c r="K62" s="43">
        <f t="shared" si="0"/>
        <v>0</v>
      </c>
      <c r="L62" s="43">
        <f t="shared" si="1"/>
        <v>0</v>
      </c>
      <c r="M62" s="43">
        <f t="shared" si="2"/>
        <v>0</v>
      </c>
    </row>
    <row r="63" spans="1:13" x14ac:dyDescent="0.35">
      <c r="A63" t="s">
        <v>60</v>
      </c>
      <c r="B63" s="43">
        <v>101.10850537941242</v>
      </c>
      <c r="C63" s="43">
        <v>101.15908492187336</v>
      </c>
      <c r="D63" s="43">
        <v>4.4484388164201132</v>
      </c>
      <c r="F63" t="s">
        <v>60</v>
      </c>
      <c r="G63">
        <v>101.10850537941199</v>
      </c>
      <c r="H63">
        <v>101.159084921873</v>
      </c>
      <c r="I63">
        <v>4.4484388164200004</v>
      </c>
      <c r="K63" s="43">
        <f t="shared" si="0"/>
        <v>4.2632564145606011E-13</v>
      </c>
      <c r="L63" s="43">
        <f t="shared" si="1"/>
        <v>3.5527136788005009E-13</v>
      </c>
      <c r="M63" s="43">
        <f t="shared" si="2"/>
        <v>1.127986593019159E-13</v>
      </c>
    </row>
    <row r="64" spans="1:13" x14ac:dyDescent="0.35">
      <c r="A64" t="s">
        <v>40</v>
      </c>
      <c r="B64" s="43">
        <v>100.09911533348425</v>
      </c>
      <c r="C64" s="43">
        <v>100.14918992844846</v>
      </c>
      <c r="D64" s="43">
        <v>4.6493136922292182</v>
      </c>
      <c r="F64" t="s">
        <v>40</v>
      </c>
      <c r="G64">
        <v>100.09911533348399</v>
      </c>
      <c r="H64">
        <v>100.149189928448</v>
      </c>
      <c r="I64">
        <v>4.6493136922289997</v>
      </c>
      <c r="K64" s="43">
        <f t="shared" si="0"/>
        <v>2.5579538487363607E-13</v>
      </c>
      <c r="L64" s="43">
        <f t="shared" si="1"/>
        <v>4.6895820560166612E-13</v>
      </c>
      <c r="M64" s="43">
        <f t="shared" si="2"/>
        <v>2.1849189124623081E-13</v>
      </c>
    </row>
    <row r="65" spans="1:13" x14ac:dyDescent="0.35">
      <c r="A65" t="s">
        <v>51</v>
      </c>
      <c r="B65" s="43">
        <v>100.60232433510477</v>
      </c>
      <c r="C65" s="43">
        <v>100.65265066043499</v>
      </c>
      <c r="D65" s="43">
        <v>4.5639632636179872</v>
      </c>
      <c r="F65" t="s">
        <v>51</v>
      </c>
      <c r="G65">
        <v>100.602324335105</v>
      </c>
      <c r="H65">
        <v>100.652650660435</v>
      </c>
      <c r="I65">
        <v>4.5639632636179996</v>
      </c>
      <c r="K65" s="43">
        <f t="shared" si="0"/>
        <v>-2.2737367544323206E-13</v>
      </c>
      <c r="L65" s="43">
        <f t="shared" si="1"/>
        <v>0</v>
      </c>
      <c r="M65" s="43">
        <f t="shared" si="2"/>
        <v>-1.2434497875801753E-14</v>
      </c>
    </row>
    <row r="66" spans="1:13" x14ac:dyDescent="0.35">
      <c r="A66" t="s">
        <v>264</v>
      </c>
      <c r="B66" s="43">
        <v>101.74835414955548</v>
      </c>
      <c r="C66" s="43">
        <v>101.79925377644369</v>
      </c>
      <c r="D66" s="43">
        <v>2.94</v>
      </c>
      <c r="F66" t="s">
        <v>264</v>
      </c>
      <c r="G66">
        <v>101.74835414955599</v>
      </c>
      <c r="H66">
        <v>101.799253776444</v>
      </c>
      <c r="I66">
        <v>2.94</v>
      </c>
      <c r="K66" s="43">
        <f t="shared" si="0"/>
        <v>-5.1159076974727213E-13</v>
      </c>
      <c r="L66" s="43">
        <f t="shared" si="1"/>
        <v>-3.1263880373444408E-13</v>
      </c>
      <c r="M66" s="43">
        <f t="shared" si="2"/>
        <v>0</v>
      </c>
    </row>
    <row r="67" spans="1:13" x14ac:dyDescent="0.35">
      <c r="A67" t="s">
        <v>43</v>
      </c>
      <c r="B67" s="43">
        <v>101.06056270059057</v>
      </c>
      <c r="C67" s="43">
        <v>101.11111825972043</v>
      </c>
      <c r="D67" s="43">
        <v>4.5741755007791838</v>
      </c>
      <c r="F67" t="s">
        <v>43</v>
      </c>
      <c r="G67">
        <v>101.06056270059</v>
      </c>
      <c r="H67">
        <v>101.11111825972</v>
      </c>
      <c r="I67">
        <v>4.5741755007789999</v>
      </c>
      <c r="K67" s="43">
        <f t="shared" si="0"/>
        <v>5.6843418860808015E-13</v>
      </c>
      <c r="L67" s="43">
        <f t="shared" si="1"/>
        <v>4.2632564145606011E-13</v>
      </c>
      <c r="M67" s="43">
        <f t="shared" si="2"/>
        <v>1.8385293287792592E-13</v>
      </c>
    </row>
    <row r="68" spans="1:13" x14ac:dyDescent="0.35">
      <c r="A68" t="s">
        <v>261</v>
      </c>
      <c r="B68" s="43">
        <v>101.14478856432942</v>
      </c>
      <c r="C68" s="43">
        <v>101.19538625745814</v>
      </c>
      <c r="D68" s="43">
        <v>4.4468430492979598</v>
      </c>
      <c r="F68" t="s">
        <v>261</v>
      </c>
      <c r="G68">
        <v>101.144788564329</v>
      </c>
      <c r="H68">
        <v>101.195386257458</v>
      </c>
      <c r="I68">
        <v>4.4468430492979998</v>
      </c>
      <c r="K68" s="43">
        <f t="shared" si="0"/>
        <v>4.1211478674085811E-13</v>
      </c>
      <c r="L68" s="43">
        <f t="shared" si="1"/>
        <v>1.4210854715202004E-13</v>
      </c>
      <c r="M68" s="43">
        <f t="shared" si="2"/>
        <v>-3.9968028886505635E-14</v>
      </c>
    </row>
    <row r="69" spans="1:13" x14ac:dyDescent="0.35">
      <c r="A69" t="s">
        <v>275</v>
      </c>
      <c r="B69" s="43">
        <v>100.46398174217697</v>
      </c>
      <c r="C69" s="43">
        <v>100.51423886160777</v>
      </c>
      <c r="D69" s="43">
        <v>3.2</v>
      </c>
      <c r="F69" t="s">
        <v>275</v>
      </c>
      <c r="G69">
        <v>100.463981742177</v>
      </c>
      <c r="H69">
        <v>100.51423886160801</v>
      </c>
      <c r="I69">
        <v>3.2</v>
      </c>
      <c r="K69" s="43">
        <f t="shared" ref="K69:K132" si="3">B69-G69</f>
        <v>0</v>
      </c>
      <c r="L69" s="43">
        <f t="shared" ref="L69:L132" si="4">C69-H69</f>
        <v>-2.4158453015843406E-13</v>
      </c>
      <c r="M69" s="43">
        <f t="shared" ref="M69:M132" si="5">D69-I69</f>
        <v>0</v>
      </c>
    </row>
    <row r="70" spans="1:13" x14ac:dyDescent="0.35">
      <c r="A70" t="s">
        <v>181</v>
      </c>
      <c r="B70" s="43">
        <v>105.27613768311824</v>
      </c>
      <c r="C70" s="43">
        <v>105.32880208416032</v>
      </c>
      <c r="D70" s="43">
        <v>3.2</v>
      </c>
      <c r="F70" t="s">
        <v>181</v>
      </c>
      <c r="G70">
        <v>105.276137683119</v>
      </c>
      <c r="H70">
        <v>105.328802084161</v>
      </c>
      <c r="I70">
        <v>3.2</v>
      </c>
      <c r="K70" s="43">
        <f t="shared" si="3"/>
        <v>-7.673861546209082E-13</v>
      </c>
      <c r="L70" s="43">
        <f t="shared" si="4"/>
        <v>-6.8212102632969618E-13</v>
      </c>
      <c r="M70" s="43">
        <f t="shared" si="5"/>
        <v>0</v>
      </c>
    </row>
    <row r="71" spans="1:13" x14ac:dyDescent="0.35">
      <c r="A71" t="s">
        <v>47</v>
      </c>
      <c r="B71" s="43">
        <v>100.46414211340671</v>
      </c>
      <c r="C71" s="43">
        <v>100.51439931306324</v>
      </c>
      <c r="D71" s="43">
        <v>4.6013307860448185</v>
      </c>
      <c r="F71" t="s">
        <v>47</v>
      </c>
      <c r="G71">
        <v>100.464142113406</v>
      </c>
      <c r="H71">
        <v>100.514399313063</v>
      </c>
      <c r="I71">
        <v>4.6013307860449997</v>
      </c>
      <c r="K71" s="43">
        <f t="shared" si="3"/>
        <v>7.1054273576010019E-13</v>
      </c>
      <c r="L71" s="43">
        <f t="shared" si="4"/>
        <v>2.4158453015843406E-13</v>
      </c>
      <c r="M71" s="43">
        <f t="shared" si="5"/>
        <v>-1.8118839761882555E-13</v>
      </c>
    </row>
    <row r="72" spans="1:13" x14ac:dyDescent="0.35">
      <c r="A72" t="s">
        <v>53</v>
      </c>
      <c r="B72" s="43">
        <v>100.50628660171834</v>
      </c>
      <c r="C72" s="43">
        <v>100.55656488416042</v>
      </c>
      <c r="D72" s="43">
        <v>4.5061702388301832</v>
      </c>
      <c r="F72" t="s">
        <v>53</v>
      </c>
      <c r="G72">
        <v>100.506286601719</v>
      </c>
      <c r="H72">
        <v>100.55656488416101</v>
      </c>
      <c r="I72">
        <v>4.5061702388300002</v>
      </c>
      <c r="K72" s="43">
        <f t="shared" si="3"/>
        <v>-6.5369931689929217E-13</v>
      </c>
      <c r="L72" s="43">
        <f t="shared" si="4"/>
        <v>-5.8264504332328215E-13</v>
      </c>
      <c r="M72" s="43">
        <f t="shared" si="5"/>
        <v>1.829647544582258E-13</v>
      </c>
    </row>
    <row r="73" spans="1:13" x14ac:dyDescent="0.35">
      <c r="A73" t="s">
        <v>71</v>
      </c>
      <c r="B73" s="43">
        <v>100.76815589658936</v>
      </c>
      <c r="C73" s="43">
        <v>100.81856517917895</v>
      </c>
      <c r="D73" s="43">
        <v>4.4324673655669979</v>
      </c>
      <c r="F73" t="s">
        <v>71</v>
      </c>
      <c r="G73">
        <v>100.76815589658899</v>
      </c>
      <c r="H73">
        <v>100.818565179179</v>
      </c>
      <c r="I73">
        <v>4.4324673655669997</v>
      </c>
      <c r="K73" s="43">
        <f t="shared" si="3"/>
        <v>3.694822225952521E-13</v>
      </c>
      <c r="L73" s="43">
        <f t="shared" si="4"/>
        <v>0</v>
      </c>
      <c r="M73" s="43">
        <f t="shared" si="5"/>
        <v>0</v>
      </c>
    </row>
    <row r="74" spans="1:13" x14ac:dyDescent="0.35">
      <c r="A74" t="s">
        <v>84</v>
      </c>
      <c r="B74" s="43">
        <v>100.87641880282369</v>
      </c>
      <c r="C74" s="43">
        <v>100.92688224394566</v>
      </c>
      <c r="D74" s="43">
        <v>4.4277103390539629</v>
      </c>
      <c r="F74" t="s">
        <v>84</v>
      </c>
      <c r="G74">
        <v>100.87641880282401</v>
      </c>
      <c r="H74">
        <v>100.926882243946</v>
      </c>
      <c r="I74">
        <v>4.4277103390540002</v>
      </c>
      <c r="K74" s="43">
        <f t="shared" si="3"/>
        <v>-3.1263880373444408E-13</v>
      </c>
      <c r="L74" s="43">
        <f t="shared" si="4"/>
        <v>-3.4106051316484809E-13</v>
      </c>
      <c r="M74" s="43">
        <f t="shared" si="5"/>
        <v>-3.730349362740526E-14</v>
      </c>
    </row>
    <row r="75" spans="1:13" x14ac:dyDescent="0.35">
      <c r="A75" t="s">
        <v>287</v>
      </c>
      <c r="B75" s="43">
        <v>100.16917826324935</v>
      </c>
      <c r="C75" s="43">
        <v>100.21928790720294</v>
      </c>
      <c r="D75" s="43">
        <v>3.2</v>
      </c>
      <c r="F75" t="s">
        <v>287</v>
      </c>
      <c r="G75">
        <v>100.16917826324899</v>
      </c>
      <c r="H75">
        <v>100.219287907203</v>
      </c>
      <c r="I75">
        <v>3.2</v>
      </c>
      <c r="K75" s="43">
        <f t="shared" si="3"/>
        <v>3.5527136788005009E-13</v>
      </c>
      <c r="L75" s="43">
        <f t="shared" si="4"/>
        <v>0</v>
      </c>
      <c r="M75" s="43">
        <f t="shared" si="5"/>
        <v>0</v>
      </c>
    </row>
    <row r="76" spans="1:13" x14ac:dyDescent="0.35">
      <c r="A76" t="s">
        <v>291</v>
      </c>
      <c r="B76" s="43">
        <v>100.16917826324935</v>
      </c>
      <c r="C76" s="43">
        <v>100.21928790720294</v>
      </c>
      <c r="D76" s="43">
        <v>3.2</v>
      </c>
      <c r="F76" t="s">
        <v>291</v>
      </c>
      <c r="G76">
        <v>100.16917826324899</v>
      </c>
      <c r="H76">
        <v>100.219287907203</v>
      </c>
      <c r="I76">
        <v>3.2</v>
      </c>
      <c r="K76" s="43">
        <f t="shared" si="3"/>
        <v>3.5527136788005009E-13</v>
      </c>
      <c r="L76" s="43">
        <f t="shared" si="4"/>
        <v>0</v>
      </c>
      <c r="M76" s="43">
        <f t="shared" si="5"/>
        <v>0</v>
      </c>
    </row>
    <row r="77" spans="1:13" x14ac:dyDescent="0.35">
      <c r="A77" t="s">
        <v>297</v>
      </c>
      <c r="B77" s="43">
        <v>100.16917826324935</v>
      </c>
      <c r="C77" s="43">
        <v>100.21928790720294</v>
      </c>
      <c r="D77" s="43">
        <v>3.2</v>
      </c>
      <c r="F77" t="s">
        <v>297</v>
      </c>
      <c r="G77">
        <v>100.16917826324899</v>
      </c>
      <c r="H77">
        <v>100.219287907203</v>
      </c>
      <c r="I77">
        <v>3.2</v>
      </c>
      <c r="K77" s="43">
        <f t="shared" si="3"/>
        <v>3.5527136788005009E-13</v>
      </c>
      <c r="L77" s="43">
        <f t="shared" si="4"/>
        <v>0</v>
      </c>
      <c r="M77" s="43">
        <f t="shared" si="5"/>
        <v>0</v>
      </c>
    </row>
    <row r="78" spans="1:13" x14ac:dyDescent="0.35">
      <c r="A78" t="s">
        <v>298</v>
      </c>
      <c r="B78" s="43">
        <v>100.16917826324935</v>
      </c>
      <c r="C78" s="43">
        <v>100.21928790720294</v>
      </c>
      <c r="D78" s="43">
        <v>3.2</v>
      </c>
      <c r="F78" t="s">
        <v>298</v>
      </c>
      <c r="G78">
        <v>100.16917826324899</v>
      </c>
      <c r="H78">
        <v>100.219287907203</v>
      </c>
      <c r="I78">
        <v>3.2</v>
      </c>
      <c r="K78" s="43">
        <f t="shared" si="3"/>
        <v>3.5527136788005009E-13</v>
      </c>
      <c r="L78" s="43">
        <f t="shared" si="4"/>
        <v>0</v>
      </c>
      <c r="M78" s="43">
        <f t="shared" si="5"/>
        <v>0</v>
      </c>
    </row>
    <row r="79" spans="1:13" x14ac:dyDescent="0.35">
      <c r="A79" t="s">
        <v>59</v>
      </c>
      <c r="B79" s="43">
        <v>101.12199695469255</v>
      </c>
      <c r="C79" s="43">
        <v>101.1725832463157</v>
      </c>
      <c r="D79" s="43">
        <v>4.4787331257206091</v>
      </c>
      <c r="F79" t="s">
        <v>59</v>
      </c>
      <c r="G79">
        <v>101.12199695469199</v>
      </c>
      <c r="H79">
        <v>101.172583246315</v>
      </c>
      <c r="I79">
        <v>4.4787331257209999</v>
      </c>
      <c r="K79" s="43">
        <f t="shared" si="3"/>
        <v>5.5422333389287814E-13</v>
      </c>
      <c r="L79" s="43">
        <f t="shared" si="4"/>
        <v>6.9633188104489818E-13</v>
      </c>
      <c r="M79" s="43">
        <f t="shared" si="5"/>
        <v>-3.907985046680551E-13</v>
      </c>
    </row>
    <row r="80" spans="1:13" x14ac:dyDescent="0.35">
      <c r="A80" t="s">
        <v>182</v>
      </c>
      <c r="B80" s="43">
        <v>104.01643393364466</v>
      </c>
      <c r="C80" s="43">
        <v>104.06846816772853</v>
      </c>
      <c r="D80" s="43">
        <v>3.2</v>
      </c>
      <c r="F80" t="s">
        <v>182</v>
      </c>
      <c r="G80">
        <v>104.016433933644</v>
      </c>
      <c r="H80">
        <v>104.068468167728</v>
      </c>
      <c r="I80">
        <v>3.2</v>
      </c>
      <c r="K80" s="43">
        <f t="shared" si="3"/>
        <v>6.6791017161449417E-13</v>
      </c>
      <c r="L80" s="43">
        <f t="shared" si="4"/>
        <v>5.2580162446247414E-13</v>
      </c>
      <c r="M80" s="43">
        <f t="shared" si="5"/>
        <v>0</v>
      </c>
    </row>
    <row r="81" spans="1:13" x14ac:dyDescent="0.35">
      <c r="A81" t="s">
        <v>309</v>
      </c>
      <c r="B81" s="43">
        <v>100.02745588445038</v>
      </c>
      <c r="C81" s="43">
        <v>100.07749463176626</v>
      </c>
      <c r="D81" s="43">
        <v>3.2</v>
      </c>
      <c r="F81" t="s">
        <v>309</v>
      </c>
      <c r="G81">
        <v>100.02745588445001</v>
      </c>
      <c r="H81">
        <v>100.077494631766</v>
      </c>
      <c r="I81">
        <v>3.2</v>
      </c>
      <c r="K81" s="43">
        <f t="shared" si="3"/>
        <v>3.694822225952521E-13</v>
      </c>
      <c r="L81" s="43">
        <f t="shared" si="4"/>
        <v>2.5579538487363607E-13</v>
      </c>
      <c r="M81" s="43">
        <f t="shared" si="5"/>
        <v>0</v>
      </c>
    </row>
    <row r="82" spans="1:13" x14ac:dyDescent="0.35">
      <c r="A82" t="s">
        <v>76</v>
      </c>
      <c r="B82" s="43">
        <v>100.41938284580043</v>
      </c>
      <c r="C82" s="43">
        <v>100.46961765462774</v>
      </c>
      <c r="D82" s="43">
        <v>4.478965984989717</v>
      </c>
      <c r="F82" t="s">
        <v>76</v>
      </c>
      <c r="G82">
        <v>100.419382845801</v>
      </c>
      <c r="H82">
        <v>100.469617654628</v>
      </c>
      <c r="I82">
        <v>4.4789659849900003</v>
      </c>
      <c r="K82" s="43">
        <f t="shared" si="3"/>
        <v>-5.6843418860808015E-13</v>
      </c>
      <c r="L82" s="43">
        <f t="shared" si="4"/>
        <v>-2.5579538487363607E-13</v>
      </c>
      <c r="M82" s="43">
        <f t="shared" si="5"/>
        <v>-2.8332891588433995E-13</v>
      </c>
    </row>
    <row r="83" spans="1:13" x14ac:dyDescent="0.35">
      <c r="A83" t="s">
        <v>50</v>
      </c>
      <c r="B83" s="43">
        <v>100.60963515887941</v>
      </c>
      <c r="C83" s="43">
        <v>100.65996514145013</v>
      </c>
      <c r="D83" s="43">
        <v>4.5946767351854572</v>
      </c>
      <c r="F83" t="s">
        <v>50</v>
      </c>
      <c r="G83">
        <v>100.609635158879</v>
      </c>
      <c r="H83">
        <v>100.65996514145</v>
      </c>
      <c r="I83">
        <v>4.5946767351849997</v>
      </c>
      <c r="K83" s="43">
        <f t="shared" si="3"/>
        <v>4.1211478674085811E-13</v>
      </c>
      <c r="L83" s="43">
        <f t="shared" si="4"/>
        <v>1.2789769243681803E-13</v>
      </c>
      <c r="M83" s="43">
        <f t="shared" si="5"/>
        <v>4.5741188614556449E-13</v>
      </c>
    </row>
    <row r="84" spans="1:13" x14ac:dyDescent="0.35">
      <c r="A84" t="s">
        <v>315</v>
      </c>
      <c r="B84" s="43">
        <v>100.31796539910795</v>
      </c>
      <c r="C84" s="43">
        <v>100.36814947384487</v>
      </c>
      <c r="D84" s="43">
        <v>3.2</v>
      </c>
      <c r="F84" t="s">
        <v>315</v>
      </c>
      <c r="G84">
        <v>100.317965399108</v>
      </c>
      <c r="H84">
        <v>100.36814947384499</v>
      </c>
      <c r="I84">
        <v>3.2</v>
      </c>
      <c r="K84" s="43">
        <f t="shared" si="3"/>
        <v>0</v>
      </c>
      <c r="L84" s="43">
        <f t="shared" si="4"/>
        <v>-1.2789769243681803E-13</v>
      </c>
      <c r="M84" s="43">
        <f t="shared" si="5"/>
        <v>0</v>
      </c>
    </row>
    <row r="85" spans="1:13" x14ac:dyDescent="0.35">
      <c r="A85" t="s">
        <v>262</v>
      </c>
      <c r="B85" s="43">
        <v>101.15870268173097</v>
      </c>
      <c r="C85" s="43">
        <v>101.20930733539866</v>
      </c>
      <c r="D85" s="43">
        <v>4.4771080044880058</v>
      </c>
      <c r="F85" t="s">
        <v>262</v>
      </c>
      <c r="G85">
        <v>101.15870268173001</v>
      </c>
      <c r="H85">
        <v>101.20930733539799</v>
      </c>
      <c r="I85">
        <v>4.4771080044879996</v>
      </c>
      <c r="K85" s="43">
        <f t="shared" si="3"/>
        <v>9.6633812063373625E-13</v>
      </c>
      <c r="L85" s="43">
        <f t="shared" si="4"/>
        <v>6.6791017161449417E-13</v>
      </c>
      <c r="M85" s="43">
        <f t="shared" si="5"/>
        <v>0</v>
      </c>
    </row>
    <row r="86" spans="1:13" x14ac:dyDescent="0.35">
      <c r="A86" t="s">
        <v>80</v>
      </c>
      <c r="B86" s="43">
        <v>101.19556992526009</v>
      </c>
      <c r="C86" s="43">
        <v>101.24619302177096</v>
      </c>
      <c r="D86" s="43">
        <v>4.4446115608834456</v>
      </c>
      <c r="F86" t="s">
        <v>80</v>
      </c>
      <c r="G86">
        <v>101.19556992526</v>
      </c>
      <c r="H86">
        <v>101.24619302177101</v>
      </c>
      <c r="I86">
        <v>4.4446115608829997</v>
      </c>
      <c r="K86" s="43">
        <f t="shared" si="3"/>
        <v>0</v>
      </c>
      <c r="L86" s="43">
        <f t="shared" si="4"/>
        <v>0</v>
      </c>
      <c r="M86" s="43">
        <f t="shared" si="5"/>
        <v>4.4586556668946287E-13</v>
      </c>
    </row>
    <row r="87" spans="1:13" x14ac:dyDescent="0.35">
      <c r="A87" t="s">
        <v>66</v>
      </c>
      <c r="B87" s="43">
        <v>100.26897740498059</v>
      </c>
      <c r="C87" s="43">
        <v>100.31913697346732</v>
      </c>
      <c r="D87" s="43">
        <v>4.4856845221766335</v>
      </c>
      <c r="F87" t="s">
        <v>66</v>
      </c>
      <c r="G87">
        <v>100.26897740498001</v>
      </c>
      <c r="H87">
        <v>100.319136973467</v>
      </c>
      <c r="I87">
        <v>4.4856845221770003</v>
      </c>
      <c r="K87" s="43">
        <f t="shared" si="3"/>
        <v>5.8264504332328215E-13</v>
      </c>
      <c r="L87" s="43">
        <f t="shared" si="4"/>
        <v>3.2684965844964609E-13</v>
      </c>
      <c r="M87" s="43">
        <f t="shared" si="5"/>
        <v>-3.6681768733615172E-13</v>
      </c>
    </row>
    <row r="88" spans="1:13" x14ac:dyDescent="0.35">
      <c r="A88" t="s">
        <v>238</v>
      </c>
      <c r="B88" s="43">
        <v>102.68440456056142</v>
      </c>
      <c r="C88" s="43">
        <v>102.73577244678481</v>
      </c>
      <c r="D88" s="43">
        <v>3.46</v>
      </c>
      <c r="F88" t="s">
        <v>238</v>
      </c>
      <c r="G88">
        <v>102.684404560562</v>
      </c>
      <c r="H88">
        <v>102.73577244678501</v>
      </c>
      <c r="I88">
        <v>3.46</v>
      </c>
      <c r="K88" s="43">
        <f t="shared" si="3"/>
        <v>-5.8264504332328215E-13</v>
      </c>
      <c r="L88" s="43">
        <f t="shared" si="4"/>
        <v>-1.9895196601282805E-13</v>
      </c>
      <c r="M88" s="43">
        <f t="shared" si="5"/>
        <v>0</v>
      </c>
    </row>
    <row r="89" spans="1:13" x14ac:dyDescent="0.35">
      <c r="A89" t="s">
        <v>339</v>
      </c>
      <c r="B89" s="43">
        <v>99.565266163151222</v>
      </c>
      <c r="C89" s="43">
        <v>99.615073700001219</v>
      </c>
      <c r="D89" s="43">
        <v>3.46</v>
      </c>
      <c r="F89" t="s">
        <v>339</v>
      </c>
      <c r="G89">
        <v>99.565266163150994</v>
      </c>
      <c r="H89">
        <v>99.615073700001005</v>
      </c>
      <c r="I89">
        <v>3.46</v>
      </c>
      <c r="K89" s="43">
        <f t="shared" si="3"/>
        <v>2.2737367544323206E-13</v>
      </c>
      <c r="L89" s="43">
        <f t="shared" si="4"/>
        <v>2.1316282072803006E-13</v>
      </c>
      <c r="M89" s="43">
        <f t="shared" si="5"/>
        <v>0</v>
      </c>
    </row>
    <row r="90" spans="1:13" x14ac:dyDescent="0.35">
      <c r="A90" t="s">
        <v>174</v>
      </c>
      <c r="B90" s="43">
        <v>100.43432687206094</v>
      </c>
      <c r="C90" s="43">
        <v>100.48456915663925</v>
      </c>
      <c r="D90" s="43">
        <v>4.2567172610675277</v>
      </c>
      <c r="F90" t="s">
        <v>174</v>
      </c>
      <c r="G90">
        <v>100.43432687206101</v>
      </c>
      <c r="H90">
        <v>100.484569156639</v>
      </c>
      <c r="I90">
        <v>4.2567172610680002</v>
      </c>
      <c r="K90" s="43">
        <f t="shared" si="3"/>
        <v>0</v>
      </c>
      <c r="L90" s="43">
        <f t="shared" si="4"/>
        <v>2.5579538487363607E-13</v>
      </c>
      <c r="M90" s="43">
        <f t="shared" si="5"/>
        <v>-4.7251091928046662E-13</v>
      </c>
    </row>
    <row r="91" spans="1:13" x14ac:dyDescent="0.35">
      <c r="A91" t="s">
        <v>52</v>
      </c>
      <c r="B91" s="43">
        <v>100.51266404592977</v>
      </c>
      <c r="C91" s="43">
        <v>100.56294551868911</v>
      </c>
      <c r="D91" s="43">
        <v>4.5369593904268477</v>
      </c>
      <c r="F91" t="s">
        <v>52</v>
      </c>
      <c r="G91">
        <v>100.512664045931</v>
      </c>
      <c r="H91">
        <v>100.56294551869</v>
      </c>
      <c r="I91">
        <v>4.5369593904269996</v>
      </c>
      <c r="K91" s="43">
        <f t="shared" si="3"/>
        <v>-1.2363443602225743E-12</v>
      </c>
      <c r="L91" s="43">
        <f t="shared" si="4"/>
        <v>-8.9528384705772623E-13</v>
      </c>
      <c r="M91" s="43">
        <f t="shared" si="5"/>
        <v>-1.5187850976872141E-13</v>
      </c>
    </row>
    <row r="92" spans="1:13" x14ac:dyDescent="0.35">
      <c r="A92" t="s">
        <v>70</v>
      </c>
      <c r="B92" s="43">
        <v>100.77775560063442</v>
      </c>
      <c r="C92" s="43">
        <v>100.82816968547715</v>
      </c>
      <c r="D92" s="43">
        <v>4.4630384683539095</v>
      </c>
      <c r="F92" t="s">
        <v>70</v>
      </c>
      <c r="G92">
        <v>100.77775560063399</v>
      </c>
      <c r="H92">
        <v>100.82816968547699</v>
      </c>
      <c r="I92">
        <v>4.4630384683540001</v>
      </c>
      <c r="K92" s="43">
        <f t="shared" si="3"/>
        <v>4.2632564145606011E-13</v>
      </c>
      <c r="L92" s="43">
        <f t="shared" si="4"/>
        <v>1.5631940186722204E-13</v>
      </c>
      <c r="M92" s="43">
        <f t="shared" si="5"/>
        <v>-9.0594198809412774E-14</v>
      </c>
    </row>
    <row r="93" spans="1:13" x14ac:dyDescent="0.35">
      <c r="A93" t="s">
        <v>83</v>
      </c>
      <c r="B93" s="43">
        <v>100.8872887927192</v>
      </c>
      <c r="C93" s="43">
        <v>100.93775767155498</v>
      </c>
      <c r="D93" s="43">
        <v>4.4581929535652183</v>
      </c>
      <c r="F93" t="s">
        <v>83</v>
      </c>
      <c r="G93">
        <v>100.887288792719</v>
      </c>
      <c r="H93">
        <v>100.937757671555</v>
      </c>
      <c r="I93">
        <v>4.4581929535649998</v>
      </c>
      <c r="K93" s="43">
        <f t="shared" si="3"/>
        <v>1.9895196601282805E-13</v>
      </c>
      <c r="L93" s="43">
        <f t="shared" si="4"/>
        <v>0</v>
      </c>
      <c r="M93" s="43">
        <f t="shared" si="5"/>
        <v>2.1849189124623081E-13</v>
      </c>
    </row>
    <row r="94" spans="1:13" x14ac:dyDescent="0.35">
      <c r="A94" s="168" t="s">
        <v>255</v>
      </c>
      <c r="B94" s="43">
        <v>102.90820457800244</v>
      </c>
      <c r="C94" s="43">
        <v>102.95968442021254</v>
      </c>
      <c r="D94" s="43">
        <v>3.46</v>
      </c>
      <c r="F94" t="s">
        <v>255</v>
      </c>
      <c r="G94">
        <v>102.908204578002</v>
      </c>
      <c r="H94">
        <v>102.959684420212</v>
      </c>
      <c r="I94">
        <v>3.46</v>
      </c>
      <c r="K94" s="43">
        <f t="shared" si="3"/>
        <v>4.4053649617126212E-13</v>
      </c>
      <c r="L94" s="43">
        <f t="shared" si="4"/>
        <v>5.4001247917767614E-13</v>
      </c>
      <c r="M94" s="43">
        <f t="shared" si="5"/>
        <v>0</v>
      </c>
    </row>
    <row r="95" spans="1:13" x14ac:dyDescent="0.35">
      <c r="A95" t="s">
        <v>366</v>
      </c>
      <c r="B95" s="43">
        <v>99.95</v>
      </c>
      <c r="C95" s="43">
        <v>100</v>
      </c>
      <c r="D95" s="43">
        <v>3.46</v>
      </c>
      <c r="F95" t="s">
        <v>366</v>
      </c>
      <c r="G95">
        <v>99.95</v>
      </c>
      <c r="H95">
        <v>100</v>
      </c>
      <c r="I95">
        <v>3.46</v>
      </c>
      <c r="K95" s="43">
        <f t="shared" si="3"/>
        <v>0</v>
      </c>
      <c r="L95" s="43">
        <f t="shared" si="4"/>
        <v>0</v>
      </c>
      <c r="M95" s="43">
        <f t="shared" si="5"/>
        <v>0</v>
      </c>
    </row>
    <row r="96" spans="1:13" x14ac:dyDescent="0.35">
      <c r="A96" t="s">
        <v>58</v>
      </c>
      <c r="B96" s="43">
        <v>101.13548852997266</v>
      </c>
      <c r="C96" s="43">
        <v>101.18608157075803</v>
      </c>
      <c r="D96" s="43">
        <v>4.50901935243881</v>
      </c>
      <c r="F96" t="s">
        <v>58</v>
      </c>
      <c r="G96">
        <v>101.135488529973</v>
      </c>
      <c r="H96">
        <v>101.18608157075801</v>
      </c>
      <c r="I96">
        <v>4.5090193524390001</v>
      </c>
      <c r="K96" s="43">
        <f t="shared" si="3"/>
        <v>-3.4106051316484809E-13</v>
      </c>
      <c r="L96" s="43">
        <f t="shared" si="4"/>
        <v>0</v>
      </c>
      <c r="M96" s="43">
        <f t="shared" si="5"/>
        <v>-1.900701818158268E-13</v>
      </c>
    </row>
    <row r="97" spans="1:13" x14ac:dyDescent="0.35">
      <c r="A97" t="s">
        <v>75</v>
      </c>
      <c r="B97" s="43">
        <v>100.42482640474472</v>
      </c>
      <c r="C97" s="43">
        <v>100.47506393671307</v>
      </c>
      <c r="D97" s="43">
        <v>4.5098254456987759</v>
      </c>
      <c r="F97" t="s">
        <v>75</v>
      </c>
      <c r="G97">
        <v>100.424826404745</v>
      </c>
      <c r="H97">
        <v>100.475063936713</v>
      </c>
      <c r="I97">
        <v>4.5098254456989997</v>
      </c>
      <c r="K97" s="43">
        <f t="shared" si="3"/>
        <v>-2.8421709430404007E-13</v>
      </c>
      <c r="L97" s="43">
        <f t="shared" si="4"/>
        <v>0</v>
      </c>
      <c r="M97" s="43">
        <f t="shared" si="5"/>
        <v>-2.2382096176443156E-13</v>
      </c>
    </row>
    <row r="98" spans="1:13" x14ac:dyDescent="0.35">
      <c r="A98" t="s">
        <v>265</v>
      </c>
      <c r="B98" s="43">
        <v>103.15614456589417</v>
      </c>
      <c r="C98" s="43">
        <v>103.20774844011422</v>
      </c>
      <c r="D98" s="43">
        <v>3.46</v>
      </c>
      <c r="F98" t="s">
        <v>265</v>
      </c>
      <c r="G98">
        <v>103.156144565894</v>
      </c>
      <c r="H98">
        <v>103.207748440114</v>
      </c>
      <c r="I98">
        <v>3.46</v>
      </c>
      <c r="K98" s="43">
        <f t="shared" si="3"/>
        <v>1.7053025658242404E-13</v>
      </c>
      <c r="L98" s="43">
        <f t="shared" si="4"/>
        <v>2.1316282072803006E-13</v>
      </c>
      <c r="M98" s="43">
        <f t="shared" si="5"/>
        <v>0</v>
      </c>
    </row>
    <row r="99" spans="1:13" x14ac:dyDescent="0.35">
      <c r="A99" t="s">
        <v>64</v>
      </c>
      <c r="B99" s="43">
        <v>101.17261679913251</v>
      </c>
      <c r="C99" s="43">
        <v>101.22322841333917</v>
      </c>
      <c r="D99" s="43">
        <v>4.5073646350907683</v>
      </c>
      <c r="F99" t="s">
        <v>64</v>
      </c>
      <c r="G99">
        <v>101.172616799132</v>
      </c>
      <c r="H99">
        <v>101.223228413339</v>
      </c>
      <c r="I99">
        <v>4.5073646350910002</v>
      </c>
      <c r="K99" s="43">
        <f t="shared" si="3"/>
        <v>5.1159076974727213E-13</v>
      </c>
      <c r="L99" s="43">
        <f t="shared" si="4"/>
        <v>1.7053025658242404E-13</v>
      </c>
      <c r="M99" s="43">
        <f t="shared" si="5"/>
        <v>-2.3181456754173269E-13</v>
      </c>
    </row>
    <row r="100" spans="1:13" x14ac:dyDescent="0.35">
      <c r="A100" t="s">
        <v>79</v>
      </c>
      <c r="B100" s="43">
        <v>101.21007542580581</v>
      </c>
      <c r="C100" s="43">
        <v>101.26070577869515</v>
      </c>
      <c r="D100" s="43">
        <v>4.4748354903856065</v>
      </c>
      <c r="F100" t="s">
        <v>79</v>
      </c>
      <c r="G100">
        <v>101.210075425806</v>
      </c>
      <c r="H100">
        <v>101.260705778695</v>
      </c>
      <c r="I100">
        <v>4.4748354903859999</v>
      </c>
      <c r="K100" s="43">
        <f t="shared" si="3"/>
        <v>-1.8474111129762605E-13</v>
      </c>
      <c r="L100" s="43">
        <f t="shared" si="4"/>
        <v>1.5631940186722204E-13</v>
      </c>
      <c r="M100" s="43">
        <f t="shared" si="5"/>
        <v>-3.9346303992715548E-13</v>
      </c>
    </row>
    <row r="101" spans="1:13" x14ac:dyDescent="0.35">
      <c r="A101" t="s">
        <v>65</v>
      </c>
      <c r="B101" s="43">
        <v>100.27263701431522</v>
      </c>
      <c r="C101" s="43">
        <v>100.32279841352198</v>
      </c>
      <c r="D101" s="43">
        <v>4.5166702600565181</v>
      </c>
      <c r="F101" t="s">
        <v>65</v>
      </c>
      <c r="G101">
        <v>100.27263701431499</v>
      </c>
      <c r="H101">
        <v>100.32279841352199</v>
      </c>
      <c r="I101">
        <v>4.5166702600570003</v>
      </c>
      <c r="K101" s="43">
        <f t="shared" si="3"/>
        <v>2.2737367544323206E-13</v>
      </c>
      <c r="L101" s="43">
        <f t="shared" si="4"/>
        <v>0</v>
      </c>
      <c r="M101" s="43">
        <f t="shared" si="5"/>
        <v>-4.82280881897168E-13</v>
      </c>
    </row>
    <row r="102" spans="1:13" x14ac:dyDescent="0.35">
      <c r="A102" t="s">
        <v>68</v>
      </c>
      <c r="B102" s="43">
        <v>100.29911594980265</v>
      </c>
      <c r="C102" s="43">
        <v>100.3492905951002</v>
      </c>
      <c r="D102" s="43">
        <v>4.6089015403820168</v>
      </c>
      <c r="F102" t="s">
        <v>68</v>
      </c>
      <c r="G102">
        <v>100.299115949803</v>
      </c>
      <c r="H102">
        <v>100.349290595101</v>
      </c>
      <c r="I102">
        <v>4.608901540382</v>
      </c>
      <c r="K102" s="43">
        <f t="shared" si="3"/>
        <v>-3.4106051316484809E-13</v>
      </c>
      <c r="L102" s="43">
        <f t="shared" si="4"/>
        <v>-7.9580786405131221E-13</v>
      </c>
      <c r="M102" s="43">
        <f t="shared" si="5"/>
        <v>1.6875389974302379E-14</v>
      </c>
    </row>
    <row r="103" spans="1:13" x14ac:dyDescent="0.35">
      <c r="A103" t="s">
        <v>276</v>
      </c>
      <c r="B103" s="43">
        <v>100.91029206409856</v>
      </c>
      <c r="C103" s="43">
        <v>100.96077245032372</v>
      </c>
      <c r="D103" s="43">
        <v>3.77</v>
      </c>
      <c r="F103" t="s">
        <v>276</v>
      </c>
      <c r="G103">
        <v>100.910292064099</v>
      </c>
      <c r="H103">
        <v>100.960772450324</v>
      </c>
      <c r="I103">
        <v>3.77</v>
      </c>
      <c r="K103" s="43">
        <f t="shared" si="3"/>
        <v>-4.4053649617126212E-13</v>
      </c>
      <c r="L103" s="43">
        <f t="shared" si="4"/>
        <v>-2.8421709430404007E-13</v>
      </c>
      <c r="M103" s="43">
        <f t="shared" si="5"/>
        <v>0</v>
      </c>
    </row>
    <row r="104" spans="1:13" x14ac:dyDescent="0.35">
      <c r="A104" t="s">
        <v>184</v>
      </c>
      <c r="B104" s="43">
        <v>103.15071556854916</v>
      </c>
      <c r="C104" s="43">
        <v>103.20231672691261</v>
      </c>
      <c r="D104" s="43">
        <v>3.77</v>
      </c>
      <c r="F104" t="s">
        <v>184</v>
      </c>
      <c r="G104">
        <v>103.15071556855</v>
      </c>
      <c r="H104">
        <v>103.202316726913</v>
      </c>
      <c r="I104">
        <v>3.77</v>
      </c>
      <c r="K104" s="43">
        <f t="shared" si="3"/>
        <v>-8.3844042819691822E-13</v>
      </c>
      <c r="L104" s="43">
        <f t="shared" si="4"/>
        <v>-3.836930773104541E-13</v>
      </c>
      <c r="M104" s="43">
        <f t="shared" si="5"/>
        <v>0</v>
      </c>
    </row>
    <row r="105" spans="1:13" x14ac:dyDescent="0.35">
      <c r="A105" t="s">
        <v>69</v>
      </c>
      <c r="B105" s="43">
        <v>100.78735530467948</v>
      </c>
      <c r="C105" s="43">
        <v>100.83777419177537</v>
      </c>
      <c r="D105" s="43">
        <v>4.4936037475226049</v>
      </c>
      <c r="F105" t="s">
        <v>69</v>
      </c>
      <c r="G105">
        <v>100.78735530468001</v>
      </c>
      <c r="H105">
        <v>100.83777419177601</v>
      </c>
      <c r="I105">
        <v>4.4936037475230002</v>
      </c>
      <c r="K105" s="43">
        <f t="shared" si="3"/>
        <v>-5.2580162446247414E-13</v>
      </c>
      <c r="L105" s="43">
        <f t="shared" si="4"/>
        <v>-6.3948846218409017E-13</v>
      </c>
      <c r="M105" s="43">
        <f t="shared" si="5"/>
        <v>-3.9523939676655573E-13</v>
      </c>
    </row>
    <row r="106" spans="1:13" x14ac:dyDescent="0.35">
      <c r="A106" t="s">
        <v>82</v>
      </c>
      <c r="B106" s="43">
        <v>100.89815878261473</v>
      </c>
      <c r="C106" s="43">
        <v>100.94863309916431</v>
      </c>
      <c r="D106" s="43">
        <v>4.4886690001526244</v>
      </c>
      <c r="F106" t="s">
        <v>82</v>
      </c>
      <c r="G106">
        <v>100.898158782615</v>
      </c>
      <c r="H106">
        <v>100.94863309916499</v>
      </c>
      <c r="I106">
        <v>4.4886690001530001</v>
      </c>
      <c r="K106" s="43">
        <f t="shared" si="3"/>
        <v>-2.7000623958883807E-13</v>
      </c>
      <c r="L106" s="43">
        <f t="shared" si="4"/>
        <v>-6.8212102632969618E-13</v>
      </c>
      <c r="M106" s="43">
        <f t="shared" si="5"/>
        <v>-3.7569947153315297E-13</v>
      </c>
    </row>
    <row r="107" spans="1:13" x14ac:dyDescent="0.35">
      <c r="A107" t="s">
        <v>288</v>
      </c>
      <c r="B107" s="43">
        <v>100.47595744379852</v>
      </c>
      <c r="C107" s="43">
        <v>100.52622055407555</v>
      </c>
      <c r="D107" s="43">
        <v>3.77</v>
      </c>
      <c r="F107" t="s">
        <v>288</v>
      </c>
      <c r="G107">
        <v>100.475957443799</v>
      </c>
      <c r="H107">
        <v>100.526220554076</v>
      </c>
      <c r="I107">
        <v>3.77</v>
      </c>
      <c r="K107" s="43">
        <f t="shared" si="3"/>
        <v>-4.8316906031686813E-13</v>
      </c>
      <c r="L107" s="43">
        <f t="shared" si="4"/>
        <v>-4.5474735088646412E-13</v>
      </c>
      <c r="M107" s="43">
        <f t="shared" si="5"/>
        <v>0</v>
      </c>
    </row>
    <row r="108" spans="1:13" x14ac:dyDescent="0.35">
      <c r="A108" t="s">
        <v>292</v>
      </c>
      <c r="B108" s="43">
        <v>100.47595744379852</v>
      </c>
      <c r="C108" s="43">
        <v>100.52622055407555</v>
      </c>
      <c r="D108" s="43">
        <v>3.77</v>
      </c>
      <c r="F108" t="s">
        <v>292</v>
      </c>
      <c r="G108">
        <v>100.475957443799</v>
      </c>
      <c r="H108">
        <v>100.526220554076</v>
      </c>
      <c r="I108">
        <v>3.77</v>
      </c>
      <c r="K108" s="43">
        <f t="shared" si="3"/>
        <v>-4.8316906031686813E-13</v>
      </c>
      <c r="L108" s="43">
        <f t="shared" si="4"/>
        <v>-4.5474735088646412E-13</v>
      </c>
      <c r="M108" s="43">
        <f t="shared" si="5"/>
        <v>0</v>
      </c>
    </row>
    <row r="109" spans="1:13" x14ac:dyDescent="0.35">
      <c r="A109" t="s">
        <v>299</v>
      </c>
      <c r="B109" s="43">
        <v>100.47595744379852</v>
      </c>
      <c r="C109" s="43">
        <v>100.52622055407555</v>
      </c>
      <c r="D109" s="43">
        <v>3.77</v>
      </c>
      <c r="F109" t="s">
        <v>299</v>
      </c>
      <c r="G109">
        <v>100.475957443799</v>
      </c>
      <c r="H109">
        <v>100.526220554076</v>
      </c>
      <c r="I109">
        <v>3.77</v>
      </c>
      <c r="K109" s="43">
        <f t="shared" si="3"/>
        <v>-4.8316906031686813E-13</v>
      </c>
      <c r="L109" s="43">
        <f t="shared" si="4"/>
        <v>-4.5474735088646412E-13</v>
      </c>
      <c r="M109" s="43">
        <f t="shared" si="5"/>
        <v>0</v>
      </c>
    </row>
    <row r="110" spans="1:13" x14ac:dyDescent="0.35">
      <c r="A110" t="s">
        <v>300</v>
      </c>
      <c r="B110" s="43">
        <v>100.47595744379852</v>
      </c>
      <c r="C110" s="43">
        <v>100.52622055407555</v>
      </c>
      <c r="D110" s="43">
        <v>3.77</v>
      </c>
      <c r="F110" t="s">
        <v>300</v>
      </c>
      <c r="G110">
        <v>100.475957443799</v>
      </c>
      <c r="H110">
        <v>100.526220554076</v>
      </c>
      <c r="I110">
        <v>3.77</v>
      </c>
      <c r="K110" s="43">
        <f t="shared" si="3"/>
        <v>-4.8316906031686813E-13</v>
      </c>
      <c r="L110" s="43">
        <f t="shared" si="4"/>
        <v>-4.5474735088646412E-13</v>
      </c>
      <c r="M110" s="43">
        <f t="shared" si="5"/>
        <v>0</v>
      </c>
    </row>
    <row r="111" spans="1:13" x14ac:dyDescent="0.35">
      <c r="A111" t="s">
        <v>308</v>
      </c>
      <c r="B111" s="43">
        <v>100.16834822819443</v>
      </c>
      <c r="C111" s="43">
        <v>100.21845745692289</v>
      </c>
      <c r="D111" s="43">
        <v>3.77</v>
      </c>
      <c r="F111" t="s">
        <v>308</v>
      </c>
      <c r="G111">
        <v>100.168348228195</v>
      </c>
      <c r="H111">
        <v>100.21845745692301</v>
      </c>
      <c r="I111">
        <v>3.77</v>
      </c>
      <c r="K111" s="43">
        <f t="shared" si="3"/>
        <v>-5.6843418860808015E-13</v>
      </c>
      <c r="L111" s="43">
        <f t="shared" si="4"/>
        <v>-1.1368683772161603E-13</v>
      </c>
      <c r="M111" s="43">
        <f t="shared" si="5"/>
        <v>0</v>
      </c>
    </row>
    <row r="112" spans="1:13" x14ac:dyDescent="0.35">
      <c r="A112" t="s">
        <v>74</v>
      </c>
      <c r="B112" s="43">
        <v>100.43026996368901</v>
      </c>
      <c r="C112" s="43">
        <v>100.4805102187984</v>
      </c>
      <c r="D112" s="43">
        <v>4.5406815610958393</v>
      </c>
      <c r="F112" t="s">
        <v>74</v>
      </c>
      <c r="G112">
        <v>100.43026996368999</v>
      </c>
      <c r="H112">
        <v>100.480510218799</v>
      </c>
      <c r="I112">
        <v>4.5406815610960001</v>
      </c>
      <c r="K112" s="43">
        <f t="shared" si="3"/>
        <v>-9.8054897534893826E-13</v>
      </c>
      <c r="L112" s="43">
        <f t="shared" si="4"/>
        <v>-5.9685589803848416E-13</v>
      </c>
      <c r="M112" s="43">
        <f t="shared" si="5"/>
        <v>-1.6076029396572267E-13</v>
      </c>
    </row>
    <row r="113" spans="1:13" x14ac:dyDescent="0.35">
      <c r="A113" t="s">
        <v>88</v>
      </c>
      <c r="B113" s="43">
        <v>100.9424572633099</v>
      </c>
      <c r="C113" s="43">
        <v>100.99295374017998</v>
      </c>
      <c r="D113" s="43">
        <v>4.4866991529501572</v>
      </c>
      <c r="F113" t="s">
        <v>88</v>
      </c>
      <c r="G113">
        <v>100.942457263309</v>
      </c>
      <c r="H113">
        <v>100.992953740179</v>
      </c>
      <c r="I113">
        <v>4.48669915295</v>
      </c>
      <c r="K113" s="43">
        <f t="shared" si="3"/>
        <v>9.0949470177292824E-13</v>
      </c>
      <c r="L113" s="43">
        <f t="shared" si="4"/>
        <v>9.8054897534893826E-13</v>
      </c>
      <c r="M113" s="43">
        <f t="shared" si="5"/>
        <v>1.5720758028692217E-13</v>
      </c>
    </row>
    <row r="114" spans="1:13" x14ac:dyDescent="0.35">
      <c r="A114" t="s">
        <v>314</v>
      </c>
      <c r="B114" s="43">
        <v>100.62820429774057</v>
      </c>
      <c r="C114" s="43">
        <v>100.67854356952532</v>
      </c>
      <c r="D114" s="43">
        <v>3.77</v>
      </c>
      <c r="F114" t="s">
        <v>314</v>
      </c>
      <c r="G114">
        <v>100.62820429774</v>
      </c>
      <c r="H114">
        <v>100.678543569525</v>
      </c>
      <c r="I114">
        <v>3.77</v>
      </c>
      <c r="K114" s="43">
        <f t="shared" si="3"/>
        <v>5.6843418860808015E-13</v>
      </c>
      <c r="L114" s="43">
        <f t="shared" si="4"/>
        <v>3.1263880373444408E-13</v>
      </c>
      <c r="M114" s="43">
        <f t="shared" si="5"/>
        <v>0</v>
      </c>
    </row>
    <row r="115" spans="1:13" x14ac:dyDescent="0.35">
      <c r="A115" t="s">
        <v>78</v>
      </c>
      <c r="B115" s="43">
        <v>101.22458092635152</v>
      </c>
      <c r="C115" s="43">
        <v>101.27521853561933</v>
      </c>
      <c r="D115" s="43">
        <v>4.5050507576987666</v>
      </c>
      <c r="F115" t="s">
        <v>78</v>
      </c>
      <c r="G115">
        <v>101.224580926352</v>
      </c>
      <c r="H115">
        <v>101.27521853562</v>
      </c>
      <c r="I115">
        <v>4.5050507576990002</v>
      </c>
      <c r="K115" s="43">
        <f t="shared" si="3"/>
        <v>-4.8316906031686813E-13</v>
      </c>
      <c r="L115" s="43">
        <f t="shared" si="4"/>
        <v>-6.6791017161449417E-13</v>
      </c>
      <c r="M115" s="43">
        <f t="shared" si="5"/>
        <v>-2.3359092438113294E-13</v>
      </c>
    </row>
    <row r="116" spans="1:13" x14ac:dyDescent="0.35">
      <c r="A116" t="s">
        <v>340</v>
      </c>
      <c r="B116" s="43">
        <v>99.31373680114298</v>
      </c>
      <c r="C116" s="43">
        <v>99.363418510398176</v>
      </c>
      <c r="D116" s="43">
        <v>4.08</v>
      </c>
      <c r="F116" t="s">
        <v>340</v>
      </c>
      <c r="G116">
        <v>99.313736801142994</v>
      </c>
      <c r="H116">
        <v>99.363418510398006</v>
      </c>
      <c r="I116">
        <v>4.08</v>
      </c>
      <c r="K116" s="43">
        <f t="shared" si="3"/>
        <v>0</v>
      </c>
      <c r="L116" s="43">
        <f t="shared" si="4"/>
        <v>1.7053025658242404E-13</v>
      </c>
      <c r="M116" s="43">
        <f t="shared" si="5"/>
        <v>0</v>
      </c>
    </row>
    <row r="117" spans="1:13" x14ac:dyDescent="0.35">
      <c r="A117" t="s">
        <v>183</v>
      </c>
      <c r="B117" s="43">
        <v>102.678306226233</v>
      </c>
      <c r="C117" s="43">
        <v>102.72967106176388</v>
      </c>
      <c r="D117" s="43">
        <v>4.08</v>
      </c>
      <c r="F117" t="s">
        <v>183</v>
      </c>
      <c r="G117">
        <v>102.678306226233</v>
      </c>
      <c r="H117">
        <v>102.72967106176399</v>
      </c>
      <c r="I117">
        <v>4.08</v>
      </c>
      <c r="K117" s="43">
        <f t="shared" si="3"/>
        <v>0</v>
      </c>
      <c r="L117" s="43">
        <f t="shared" si="4"/>
        <v>-1.1368683772161603E-13</v>
      </c>
      <c r="M117" s="43">
        <f t="shared" si="5"/>
        <v>0</v>
      </c>
    </row>
    <row r="118" spans="1:13" x14ac:dyDescent="0.35">
      <c r="A118" t="s">
        <v>139</v>
      </c>
      <c r="B118" s="43">
        <v>100.58126465336898</v>
      </c>
      <c r="C118" s="43">
        <v>100.63158044359076</v>
      </c>
      <c r="D118" s="43">
        <v>4.3009609716167967</v>
      </c>
      <c r="F118" t="s">
        <v>139</v>
      </c>
      <c r="G118">
        <v>100.581264653369</v>
      </c>
      <c r="H118">
        <v>100.63158044359101</v>
      </c>
      <c r="I118">
        <v>4.3009609716170001</v>
      </c>
      <c r="K118" s="43">
        <f t="shared" si="3"/>
        <v>0</v>
      </c>
      <c r="L118" s="43">
        <f t="shared" si="4"/>
        <v>-2.4158453015843406E-13</v>
      </c>
      <c r="M118" s="43">
        <f t="shared" si="5"/>
        <v>-2.0339285811132868E-13</v>
      </c>
    </row>
    <row r="119" spans="1:13" x14ac:dyDescent="0.35">
      <c r="A119" t="s">
        <v>81</v>
      </c>
      <c r="B119" s="43">
        <v>100.90902877251027</v>
      </c>
      <c r="C119" s="43">
        <v>100.95950852677365</v>
      </c>
      <c r="D119" s="43">
        <v>4.5191384809386843</v>
      </c>
      <c r="F119" t="s">
        <v>81</v>
      </c>
      <c r="G119">
        <v>100.90902877251099</v>
      </c>
      <c r="H119">
        <v>100.959508526774</v>
      </c>
      <c r="I119">
        <v>4.5191384809389996</v>
      </c>
      <c r="K119" s="43">
        <f t="shared" si="3"/>
        <v>-7.2475359047530219E-13</v>
      </c>
      <c r="L119" s="43">
        <f t="shared" si="4"/>
        <v>-3.5527136788005009E-13</v>
      </c>
      <c r="M119" s="43">
        <f t="shared" si="5"/>
        <v>-3.1530333899354446E-13</v>
      </c>
    </row>
    <row r="120" spans="1:13" x14ac:dyDescent="0.35">
      <c r="A120" t="s">
        <v>365</v>
      </c>
      <c r="B120" s="43">
        <v>99.95</v>
      </c>
      <c r="C120" s="43">
        <v>100</v>
      </c>
      <c r="D120" s="43">
        <v>4.08</v>
      </c>
      <c r="F120" t="s">
        <v>365</v>
      </c>
      <c r="G120">
        <v>99.95</v>
      </c>
      <c r="H120">
        <v>100</v>
      </c>
      <c r="I120">
        <v>4.08</v>
      </c>
      <c r="K120" s="43">
        <f t="shared" si="3"/>
        <v>0</v>
      </c>
      <c r="L120" s="43">
        <f t="shared" si="4"/>
        <v>0</v>
      </c>
      <c r="M120" s="43">
        <f t="shared" si="5"/>
        <v>0</v>
      </c>
    </row>
    <row r="121" spans="1:13" x14ac:dyDescent="0.35">
      <c r="A121" t="s">
        <v>143</v>
      </c>
      <c r="B121" s="43">
        <v>101.15651548628782</v>
      </c>
      <c r="C121" s="43">
        <v>101.20711904581071</v>
      </c>
      <c r="D121" s="43">
        <v>4.2765025235437273</v>
      </c>
      <c r="F121" t="s">
        <v>143</v>
      </c>
      <c r="G121">
        <v>101.156515486288</v>
      </c>
      <c r="H121">
        <v>101.207119045811</v>
      </c>
      <c r="I121">
        <v>4.276502523544</v>
      </c>
      <c r="K121" s="43">
        <f t="shared" si="3"/>
        <v>-1.8474111129762605E-13</v>
      </c>
      <c r="L121" s="43">
        <f t="shared" si="4"/>
        <v>-2.8421709430404007E-13</v>
      </c>
      <c r="M121" s="43">
        <f t="shared" si="5"/>
        <v>-2.7267077484793845E-13</v>
      </c>
    </row>
    <row r="122" spans="1:13" x14ac:dyDescent="0.35">
      <c r="A122" t="s">
        <v>136</v>
      </c>
      <c r="B122" s="43">
        <v>100.12630884970427</v>
      </c>
      <c r="C122" s="43">
        <v>100.17639704822838</v>
      </c>
      <c r="D122" s="43">
        <v>4.3568975613075187</v>
      </c>
      <c r="F122" t="s">
        <v>136</v>
      </c>
      <c r="G122">
        <v>100.126308849704</v>
      </c>
      <c r="H122">
        <v>100.176397048228</v>
      </c>
      <c r="I122">
        <v>4.3568975613080001</v>
      </c>
      <c r="K122" s="43">
        <f t="shared" si="3"/>
        <v>2.7000623958883807E-13</v>
      </c>
      <c r="L122" s="43">
        <f t="shared" si="4"/>
        <v>3.836930773104541E-13</v>
      </c>
      <c r="M122" s="43">
        <f t="shared" si="5"/>
        <v>-4.8139270347746788E-13</v>
      </c>
    </row>
    <row r="123" spans="1:13" x14ac:dyDescent="0.35">
      <c r="A123" t="s">
        <v>87</v>
      </c>
      <c r="B123" s="43">
        <v>100.95383510489269</v>
      </c>
      <c r="C123" s="43">
        <v>101.00433727352944</v>
      </c>
      <c r="D123" s="43">
        <v>4.5171327520760931</v>
      </c>
      <c r="F123" t="s">
        <v>87</v>
      </c>
      <c r="G123">
        <v>100.95383510489199</v>
      </c>
      <c r="H123">
        <v>101.004337273529</v>
      </c>
      <c r="I123">
        <v>4.5171327520759998</v>
      </c>
      <c r="K123" s="43">
        <f t="shared" si="3"/>
        <v>6.9633188104489818E-13</v>
      </c>
      <c r="L123" s="43">
        <f t="shared" si="4"/>
        <v>4.4053649617126212E-13</v>
      </c>
      <c r="M123" s="43">
        <f t="shared" si="5"/>
        <v>9.3258734068513149E-14</v>
      </c>
    </row>
    <row r="124" spans="1:13" x14ac:dyDescent="0.35">
      <c r="A124" t="s">
        <v>89</v>
      </c>
      <c r="B124" s="43">
        <v>101.26168712774518</v>
      </c>
      <c r="C124" s="43">
        <v>101.31234329939487</v>
      </c>
      <c r="D124" s="43">
        <v>4.5033999327377625</v>
      </c>
      <c r="F124" t="s">
        <v>89</v>
      </c>
      <c r="G124">
        <v>101.26168712774501</v>
      </c>
      <c r="H124">
        <v>101.312343299395</v>
      </c>
      <c r="I124">
        <v>4.5033999327379997</v>
      </c>
      <c r="K124" s="43">
        <f t="shared" si="3"/>
        <v>1.7053025658242404E-13</v>
      </c>
      <c r="L124" s="43">
        <f t="shared" si="4"/>
        <v>-1.2789769243681803E-13</v>
      </c>
      <c r="M124" s="43">
        <f t="shared" si="5"/>
        <v>-2.3714363805993344E-13</v>
      </c>
    </row>
    <row r="125" spans="1:13" x14ac:dyDescent="0.35">
      <c r="A125" t="s">
        <v>239</v>
      </c>
      <c r="B125" s="43">
        <v>103.03066569792156</v>
      </c>
      <c r="C125" s="43">
        <v>103.08220680132222</v>
      </c>
      <c r="D125" s="43">
        <v>4.3233333333333333</v>
      </c>
      <c r="F125" t="s">
        <v>239</v>
      </c>
      <c r="G125">
        <v>103.030665697483</v>
      </c>
      <c r="H125">
        <v>103.082206800883</v>
      </c>
      <c r="I125">
        <v>4.3233333333330002</v>
      </c>
      <c r="K125" s="43">
        <f t="shared" si="3"/>
        <v>4.3856118736584904E-10</v>
      </c>
      <c r="L125" s="43">
        <f t="shared" si="4"/>
        <v>4.3921488668274833E-10</v>
      </c>
      <c r="M125" s="43">
        <f t="shared" si="5"/>
        <v>3.3306690738754696E-13</v>
      </c>
    </row>
    <row r="126" spans="1:13" x14ac:dyDescent="0.35">
      <c r="A126" t="s">
        <v>153</v>
      </c>
      <c r="B126" s="43">
        <v>99.475765198132663</v>
      </c>
      <c r="C126" s="43">
        <v>99.525527962113713</v>
      </c>
      <c r="D126" s="43">
        <v>4.3233333333333333</v>
      </c>
      <c r="F126" t="s">
        <v>153</v>
      </c>
      <c r="G126">
        <v>99.475765197702998</v>
      </c>
      <c r="H126">
        <v>99.525527961684006</v>
      </c>
      <c r="I126">
        <v>4.3233333333330002</v>
      </c>
      <c r="K126" s="43">
        <f t="shared" si="3"/>
        <v>4.2966519231413258E-10</v>
      </c>
      <c r="L126" s="43">
        <f t="shared" si="4"/>
        <v>4.2970782487827819E-10</v>
      </c>
      <c r="M126" s="43">
        <f t="shared" si="5"/>
        <v>3.3306690738754696E-13</v>
      </c>
    </row>
    <row r="127" spans="1:13" x14ac:dyDescent="0.35">
      <c r="A127" t="s">
        <v>93</v>
      </c>
      <c r="B127" s="43">
        <v>100.49019735841881</v>
      </c>
      <c r="C127" s="43">
        <v>100.54046759221491</v>
      </c>
      <c r="D127" s="43">
        <v>4.5379737226856554</v>
      </c>
      <c r="F127" t="s">
        <v>93</v>
      </c>
      <c r="G127">
        <v>100.490197358419</v>
      </c>
      <c r="H127">
        <v>100.54046759221499</v>
      </c>
      <c r="I127">
        <v>4.537973722686</v>
      </c>
      <c r="K127" s="43">
        <f t="shared" si="3"/>
        <v>-1.8474111129762605E-13</v>
      </c>
      <c r="L127" s="43">
        <f t="shared" si="4"/>
        <v>0</v>
      </c>
      <c r="M127" s="43">
        <f t="shared" si="5"/>
        <v>-3.4461322684364859E-13</v>
      </c>
    </row>
    <row r="128" spans="1:13" x14ac:dyDescent="0.35">
      <c r="A128" t="s">
        <v>173</v>
      </c>
      <c r="B128" s="43">
        <v>100.43662297044087</v>
      </c>
      <c r="C128" s="43">
        <v>100.48686640364268</v>
      </c>
      <c r="D128" s="43">
        <v>4.2682821681107965</v>
      </c>
      <c r="F128" t="s">
        <v>173</v>
      </c>
      <c r="G128">
        <v>100.43662297044099</v>
      </c>
      <c r="H128">
        <v>100.48686640364301</v>
      </c>
      <c r="I128">
        <v>4.2682821681109999</v>
      </c>
      <c r="K128" s="43">
        <f t="shared" si="3"/>
        <v>-1.2789769243681803E-13</v>
      </c>
      <c r="L128" s="43">
        <f t="shared" si="4"/>
        <v>-3.2684965844964609E-13</v>
      </c>
      <c r="M128" s="43">
        <f t="shared" si="5"/>
        <v>-2.0339285811132868E-13</v>
      </c>
    </row>
    <row r="129" spans="1:13" x14ac:dyDescent="0.35">
      <c r="A129" t="s">
        <v>161</v>
      </c>
      <c r="B129" s="43">
        <v>100.83548974741228</v>
      </c>
      <c r="C129" s="43">
        <v>100.88593271376917</v>
      </c>
      <c r="D129" s="43">
        <v>4.2552701695090587</v>
      </c>
      <c r="F129" t="s">
        <v>161</v>
      </c>
      <c r="G129">
        <v>100.835489747412</v>
      </c>
      <c r="H129">
        <v>100.88593271376899</v>
      </c>
      <c r="I129">
        <v>4.2552701695090001</v>
      </c>
      <c r="K129" s="43">
        <f t="shared" si="3"/>
        <v>2.8421709430404007E-13</v>
      </c>
      <c r="L129" s="43">
        <f t="shared" si="4"/>
        <v>1.7053025658242404E-13</v>
      </c>
      <c r="M129" s="43">
        <f t="shared" si="5"/>
        <v>5.8619775700208265E-14</v>
      </c>
    </row>
    <row r="130" spans="1:13" x14ac:dyDescent="0.35">
      <c r="A130" t="s">
        <v>96</v>
      </c>
      <c r="B130" s="43">
        <v>101.03594567378289</v>
      </c>
      <c r="C130" s="43">
        <v>101.08648891824201</v>
      </c>
      <c r="D130" s="43">
        <v>4.5134617383833717</v>
      </c>
      <c r="F130" t="s">
        <v>96</v>
      </c>
      <c r="G130">
        <v>101.035945673783</v>
      </c>
      <c r="H130">
        <v>101.086488918242</v>
      </c>
      <c r="I130">
        <v>4.5134617383829996</v>
      </c>
      <c r="K130" s="43">
        <f t="shared" si="3"/>
        <v>-1.1368683772161603E-13</v>
      </c>
      <c r="L130" s="43">
        <f t="shared" si="4"/>
        <v>0</v>
      </c>
      <c r="M130" s="43">
        <f t="shared" si="5"/>
        <v>3.7214675785435247E-13</v>
      </c>
    </row>
    <row r="131" spans="1:13" x14ac:dyDescent="0.35">
      <c r="A131" t="s">
        <v>256</v>
      </c>
      <c r="B131" s="43">
        <v>103.24767133029663</v>
      </c>
      <c r="C131" s="43">
        <v>103.29932099079201</v>
      </c>
      <c r="D131" s="43">
        <v>4.3233333333333333</v>
      </c>
      <c r="F131" t="s">
        <v>256</v>
      </c>
      <c r="G131">
        <v>103.24767132984501</v>
      </c>
      <c r="H131">
        <v>103.29932099033999</v>
      </c>
      <c r="I131">
        <v>4.3233333333330002</v>
      </c>
      <c r="K131" s="43">
        <f t="shared" si="3"/>
        <v>4.5162096284911968E-10</v>
      </c>
      <c r="L131" s="43">
        <f t="shared" si="4"/>
        <v>4.5201886678114533E-10</v>
      </c>
      <c r="M131" s="43">
        <f t="shared" si="5"/>
        <v>3.3306690738754696E-13</v>
      </c>
    </row>
    <row r="132" spans="1:13" x14ac:dyDescent="0.35">
      <c r="A132" t="s">
        <v>98</v>
      </c>
      <c r="B132" s="43">
        <v>100.0487195159196</v>
      </c>
      <c r="C132" s="43">
        <v>100.09876890036978</v>
      </c>
      <c r="D132" s="43">
        <v>4.5579981153825617</v>
      </c>
      <c r="F132" t="s">
        <v>98</v>
      </c>
      <c r="G132">
        <v>100.048719515919</v>
      </c>
      <c r="H132">
        <v>100.098768900369</v>
      </c>
      <c r="I132">
        <v>4.5579981153829996</v>
      </c>
      <c r="K132" s="43">
        <f t="shared" si="3"/>
        <v>5.9685589803848416E-13</v>
      </c>
      <c r="L132" s="43">
        <f t="shared" si="4"/>
        <v>7.815970093361102E-13</v>
      </c>
      <c r="M132" s="43">
        <f t="shared" si="5"/>
        <v>-4.3787196091216174E-13</v>
      </c>
    </row>
    <row r="133" spans="1:13" x14ac:dyDescent="0.35">
      <c r="A133" t="s">
        <v>135</v>
      </c>
      <c r="B133" s="43">
        <v>100.12701840825389</v>
      </c>
      <c r="C133" s="43">
        <v>100.17710696173475</v>
      </c>
      <c r="D133" s="43">
        <v>4.3672652691708747</v>
      </c>
      <c r="F133" t="s">
        <v>135</v>
      </c>
      <c r="G133">
        <v>100.127018408254</v>
      </c>
      <c r="H133">
        <v>100.17710696173501</v>
      </c>
      <c r="I133">
        <v>4.3672652691709999</v>
      </c>
      <c r="K133" s="43">
        <f t="shared" ref="K133:K196" si="6">B133-G133</f>
        <v>-1.1368683772161603E-13</v>
      </c>
      <c r="L133" s="43">
        <f t="shared" ref="L133:L196" si="7">C133-H133</f>
        <v>-2.5579538487363607E-13</v>
      </c>
      <c r="M133" s="43">
        <f t="shared" ref="M133:M196" si="8">D133-I133</f>
        <v>-1.2523315717771766E-13</v>
      </c>
    </row>
    <row r="134" spans="1:13" x14ac:dyDescent="0.35">
      <c r="A134" t="s">
        <v>258</v>
      </c>
      <c r="B134" s="43">
        <v>103.3078733782588</v>
      </c>
      <c r="C134" s="43">
        <v>103.35955315483622</v>
      </c>
      <c r="D134" s="43">
        <v>4.3233333333333333</v>
      </c>
      <c r="F134" t="s">
        <v>258</v>
      </c>
      <c r="G134">
        <v>103.307873377799</v>
      </c>
      <c r="H134">
        <v>103.359553154376</v>
      </c>
      <c r="I134">
        <v>4.3233333333330002</v>
      </c>
      <c r="K134" s="43">
        <f t="shared" si="6"/>
        <v>4.5980641516507603E-10</v>
      </c>
      <c r="L134" s="43">
        <f t="shared" si="7"/>
        <v>4.6021852995181689E-10</v>
      </c>
      <c r="M134" s="43">
        <f t="shared" si="8"/>
        <v>3.3306690738754696E-13</v>
      </c>
    </row>
    <row r="135" spans="1:13" x14ac:dyDescent="0.35">
      <c r="A135" t="s">
        <v>112</v>
      </c>
      <c r="B135" s="43">
        <v>100.42670522209045</v>
      </c>
      <c r="C135" s="43">
        <v>100.47694369393741</v>
      </c>
      <c r="D135" s="43">
        <v>4.4786394117514554</v>
      </c>
      <c r="F135" t="s">
        <v>112</v>
      </c>
      <c r="G135">
        <v>100.426705222091</v>
      </c>
      <c r="H135">
        <v>100.476943693938</v>
      </c>
      <c r="I135">
        <v>4.4786394117509998</v>
      </c>
      <c r="K135" s="43">
        <f t="shared" si="6"/>
        <v>-5.5422333389287814E-13</v>
      </c>
      <c r="L135" s="43">
        <f t="shared" si="7"/>
        <v>-5.8264504332328215E-13</v>
      </c>
      <c r="M135" s="43">
        <f t="shared" si="8"/>
        <v>4.5563552930616424E-13</v>
      </c>
    </row>
    <row r="136" spans="1:13" x14ac:dyDescent="0.35">
      <c r="A136" t="s">
        <v>266</v>
      </c>
      <c r="B136" s="43">
        <v>103.44318986921552</v>
      </c>
      <c r="C136" s="43">
        <v>103.49493733788445</v>
      </c>
      <c r="D136" s="43">
        <v>4.3233333333333333</v>
      </c>
      <c r="F136" t="s">
        <v>266</v>
      </c>
      <c r="G136">
        <v>103.443189868746</v>
      </c>
      <c r="H136">
        <v>103.494937337415</v>
      </c>
      <c r="I136">
        <v>4.3233333333330002</v>
      </c>
      <c r="K136" s="43">
        <f t="shared" si="6"/>
        <v>4.69512428935559E-10</v>
      </c>
      <c r="L136" s="43">
        <f t="shared" si="7"/>
        <v>4.6945558551669819E-10</v>
      </c>
      <c r="M136" s="43">
        <f t="shared" si="8"/>
        <v>3.3306690738754696E-13</v>
      </c>
    </row>
    <row r="137" spans="1:13" x14ac:dyDescent="0.35">
      <c r="A137" t="s">
        <v>124</v>
      </c>
      <c r="B137" s="43">
        <v>101.06377321202656</v>
      </c>
      <c r="C137" s="43">
        <v>101.11433037721517</v>
      </c>
      <c r="D137" s="43">
        <v>4.2855745410508703</v>
      </c>
      <c r="F137" t="s">
        <v>124</v>
      </c>
      <c r="G137">
        <v>101.06377453967001</v>
      </c>
      <c r="H137">
        <v>101.114331705523</v>
      </c>
      <c r="I137">
        <v>4.2855774516910001</v>
      </c>
      <c r="K137" s="43">
        <f t="shared" si="6"/>
        <v>-1.3276434458475705E-6</v>
      </c>
      <c r="L137" s="43">
        <f t="shared" si="7"/>
        <v>-1.3283078317272157E-6</v>
      </c>
      <c r="M137" s="43">
        <f t="shared" si="8"/>
        <v>-2.910640129805131E-6</v>
      </c>
    </row>
    <row r="138" spans="1:13" x14ac:dyDescent="0.35">
      <c r="A138" t="s">
        <v>277</v>
      </c>
      <c r="B138" s="43">
        <v>100.61147681094859</v>
      </c>
      <c r="C138" s="43">
        <v>100.66180771480599</v>
      </c>
      <c r="D138" s="43">
        <v>4.5666666666666664</v>
      </c>
      <c r="F138" t="s">
        <v>277</v>
      </c>
      <c r="G138">
        <v>100.611476811423</v>
      </c>
      <c r="H138">
        <v>100.661807715281</v>
      </c>
      <c r="I138">
        <v>4.5666666666670004</v>
      </c>
      <c r="K138" s="43">
        <f t="shared" si="6"/>
        <v>-4.7441517381230369E-10</v>
      </c>
      <c r="L138" s="43">
        <f t="shared" si="7"/>
        <v>-4.7501202971034218E-10</v>
      </c>
      <c r="M138" s="43">
        <f t="shared" si="8"/>
        <v>-3.3395508580724709E-13</v>
      </c>
    </row>
    <row r="139" spans="1:13" x14ac:dyDescent="0.35">
      <c r="A139" t="s">
        <v>281</v>
      </c>
      <c r="B139" s="43">
        <v>100.61147681094859</v>
      </c>
      <c r="C139" s="43">
        <v>100.66180771480599</v>
      </c>
      <c r="D139" s="43">
        <v>4.5666666666666664</v>
      </c>
      <c r="F139" t="s">
        <v>281</v>
      </c>
      <c r="G139">
        <v>100.611476811423</v>
      </c>
      <c r="H139">
        <v>100.661807715281</v>
      </c>
      <c r="I139">
        <v>4.5666666666670004</v>
      </c>
      <c r="K139" s="43">
        <f t="shared" si="6"/>
        <v>-4.7441517381230369E-10</v>
      </c>
      <c r="L139" s="43">
        <f t="shared" si="7"/>
        <v>-4.7501202971034218E-10</v>
      </c>
      <c r="M139" s="43">
        <f t="shared" si="8"/>
        <v>-3.3395508580724709E-13</v>
      </c>
    </row>
    <row r="140" spans="1:13" x14ac:dyDescent="0.35">
      <c r="A140" t="s">
        <v>284</v>
      </c>
      <c r="B140" s="43">
        <v>100.61147681094859</v>
      </c>
      <c r="C140" s="43">
        <v>100.66180771480599</v>
      </c>
      <c r="D140" s="43">
        <v>4.5666666666666664</v>
      </c>
      <c r="F140" t="s">
        <v>284</v>
      </c>
      <c r="G140">
        <v>100.611476811423</v>
      </c>
      <c r="H140">
        <v>100.661807715281</v>
      </c>
      <c r="I140">
        <v>4.5666666666670004</v>
      </c>
      <c r="K140" s="43">
        <f t="shared" si="6"/>
        <v>-4.7441517381230369E-10</v>
      </c>
      <c r="L140" s="43">
        <f t="shared" si="7"/>
        <v>-4.7501202971034218E-10</v>
      </c>
      <c r="M140" s="43">
        <f t="shared" si="8"/>
        <v>-3.3395508580724709E-13</v>
      </c>
    </row>
    <row r="141" spans="1:13" x14ac:dyDescent="0.35">
      <c r="A141" t="s">
        <v>129</v>
      </c>
      <c r="B141" s="43">
        <v>100.44529677155697</v>
      </c>
      <c r="C141" s="43">
        <v>100.49554454382887</v>
      </c>
      <c r="D141" s="43">
        <v>4.3119652912673292</v>
      </c>
      <c r="F141" t="s">
        <v>129</v>
      </c>
      <c r="G141">
        <v>100.445296771557</v>
      </c>
      <c r="H141">
        <v>100.495544543829</v>
      </c>
      <c r="I141">
        <v>4.3119652912669997</v>
      </c>
      <c r="K141" s="43">
        <f t="shared" si="6"/>
        <v>0</v>
      </c>
      <c r="L141" s="43">
        <f t="shared" si="7"/>
        <v>-1.2789769243681803E-13</v>
      </c>
      <c r="M141" s="43">
        <f t="shared" si="8"/>
        <v>3.2951419370874646E-13</v>
      </c>
    </row>
    <row r="142" spans="1:13" x14ac:dyDescent="0.35">
      <c r="A142" t="s">
        <v>138</v>
      </c>
      <c r="B142" s="43">
        <v>100.585174516794</v>
      </c>
      <c r="C142" s="43">
        <v>100.63549226292545</v>
      </c>
      <c r="D142" s="43">
        <v>4.3163201195968668</v>
      </c>
      <c r="F142" t="s">
        <v>138</v>
      </c>
      <c r="G142">
        <v>100.585174516794</v>
      </c>
      <c r="H142">
        <v>100.635492262925</v>
      </c>
      <c r="I142">
        <v>4.316320119597</v>
      </c>
      <c r="K142" s="43">
        <f t="shared" si="6"/>
        <v>0</v>
      </c>
      <c r="L142" s="43">
        <f t="shared" si="7"/>
        <v>4.5474735088646412E-13</v>
      </c>
      <c r="M142" s="43">
        <f t="shared" si="8"/>
        <v>-1.3322676295501878E-13</v>
      </c>
    </row>
    <row r="143" spans="1:13" x14ac:dyDescent="0.35">
      <c r="A143" t="s">
        <v>121</v>
      </c>
      <c r="B143" s="43">
        <v>100.67664851321268</v>
      </c>
      <c r="C143" s="43">
        <v>100.72701201922229</v>
      </c>
      <c r="D143" s="43">
        <v>4.343422794240233</v>
      </c>
      <c r="F143" t="s">
        <v>121</v>
      </c>
      <c r="G143">
        <v>100.676648513213</v>
      </c>
      <c r="H143">
        <v>100.727012019223</v>
      </c>
      <c r="I143">
        <v>4.3434227942400003</v>
      </c>
      <c r="K143" s="43">
        <f t="shared" si="6"/>
        <v>-3.1263880373444408E-13</v>
      </c>
      <c r="L143" s="43">
        <f t="shared" si="7"/>
        <v>-7.1054273576010019E-13</v>
      </c>
      <c r="M143" s="43">
        <f t="shared" si="8"/>
        <v>2.3270274596143281E-13</v>
      </c>
    </row>
    <row r="144" spans="1:13" x14ac:dyDescent="0.35">
      <c r="A144" t="s">
        <v>106</v>
      </c>
      <c r="B144" s="43">
        <v>100.89815878261473</v>
      </c>
      <c r="C144" s="43">
        <v>100.94863309916431</v>
      </c>
      <c r="D144" s="43">
        <v>4.4886690001526244</v>
      </c>
      <c r="F144" t="s">
        <v>106</v>
      </c>
      <c r="G144">
        <v>100.898158782615</v>
      </c>
      <c r="H144">
        <v>100.94863309916499</v>
      </c>
      <c r="I144">
        <v>4.4886690001530001</v>
      </c>
      <c r="K144" s="43">
        <f t="shared" si="6"/>
        <v>-2.7000623958883807E-13</v>
      </c>
      <c r="L144" s="43">
        <f t="shared" si="7"/>
        <v>-6.8212102632969618E-13</v>
      </c>
      <c r="M144" s="43">
        <f t="shared" si="8"/>
        <v>-3.7569947153315297E-13</v>
      </c>
    </row>
    <row r="145" spans="1:13" x14ac:dyDescent="0.35">
      <c r="A145" t="s">
        <v>95</v>
      </c>
      <c r="B145" s="43">
        <v>101.04825418718673</v>
      </c>
      <c r="C145" s="43">
        <v>101.09880358898121</v>
      </c>
      <c r="D145" s="43">
        <v>4.5438223173005721</v>
      </c>
      <c r="F145" t="s">
        <v>95</v>
      </c>
      <c r="G145">
        <v>101.048254187187</v>
      </c>
      <c r="H145">
        <v>101.098803588981</v>
      </c>
      <c r="I145">
        <v>4.5438223173010002</v>
      </c>
      <c r="K145" s="43">
        <f t="shared" si="6"/>
        <v>-2.7000623958883807E-13</v>
      </c>
      <c r="L145" s="43">
        <f t="shared" si="7"/>
        <v>2.1316282072803006E-13</v>
      </c>
      <c r="M145" s="43">
        <f t="shared" si="8"/>
        <v>-4.2810199829546036E-13</v>
      </c>
    </row>
    <row r="146" spans="1:13" x14ac:dyDescent="0.35">
      <c r="A146" t="s">
        <v>289</v>
      </c>
      <c r="B146" s="43">
        <v>99.974194505484974</v>
      </c>
      <c r="C146" s="43">
        <v>100.02420660878936</v>
      </c>
      <c r="D146" s="43">
        <v>4.5666666666666664</v>
      </c>
      <c r="F146" t="s">
        <v>289</v>
      </c>
      <c r="G146">
        <v>99.974194505968995</v>
      </c>
      <c r="H146">
        <v>100.024206609274</v>
      </c>
      <c r="I146">
        <v>4.5666666666670004</v>
      </c>
      <c r="K146" s="43">
        <f t="shared" si="6"/>
        <v>-4.8402171159978025E-10</v>
      </c>
      <c r="L146" s="43">
        <f t="shared" si="7"/>
        <v>-4.8464698920724913E-10</v>
      </c>
      <c r="M146" s="43">
        <f t="shared" si="8"/>
        <v>-3.3395508580724709E-13</v>
      </c>
    </row>
    <row r="147" spans="1:13" x14ac:dyDescent="0.35">
      <c r="A147" t="s">
        <v>301</v>
      </c>
      <c r="B147" s="43">
        <v>99.974194505484974</v>
      </c>
      <c r="C147" s="43">
        <v>100.02420660878936</v>
      </c>
      <c r="D147" s="43">
        <v>4.5666666666666664</v>
      </c>
      <c r="F147" t="s">
        <v>301</v>
      </c>
      <c r="G147">
        <v>99.974194505968995</v>
      </c>
      <c r="H147">
        <v>100.024206609274</v>
      </c>
      <c r="I147">
        <v>4.5666666666670004</v>
      </c>
      <c r="K147" s="43">
        <f t="shared" si="6"/>
        <v>-4.8402171159978025E-10</v>
      </c>
      <c r="L147" s="43">
        <f t="shared" si="7"/>
        <v>-4.8464698920724913E-10</v>
      </c>
      <c r="M147" s="43">
        <f t="shared" si="8"/>
        <v>-3.3395508580724709E-13</v>
      </c>
    </row>
    <row r="148" spans="1:13" x14ac:dyDescent="0.35">
      <c r="A148" t="s">
        <v>142</v>
      </c>
      <c r="B148" s="43">
        <v>101.16402160487046</v>
      </c>
      <c r="C148" s="43">
        <v>101.21462891933011</v>
      </c>
      <c r="D148" s="43">
        <v>4.2916227094623318</v>
      </c>
      <c r="F148" t="s">
        <v>142</v>
      </c>
      <c r="G148">
        <v>101.164021604871</v>
      </c>
      <c r="H148">
        <v>101.21462891933101</v>
      </c>
      <c r="I148">
        <v>4.2916227094619996</v>
      </c>
      <c r="K148" s="43">
        <f t="shared" si="6"/>
        <v>-5.4001247917767614E-13</v>
      </c>
      <c r="L148" s="43">
        <f t="shared" si="7"/>
        <v>-8.9528384705772623E-13</v>
      </c>
      <c r="M148" s="43">
        <f t="shared" si="8"/>
        <v>3.3217872896784684E-13</v>
      </c>
    </row>
    <row r="149" spans="1:13" x14ac:dyDescent="0.35">
      <c r="A149" t="s">
        <v>134</v>
      </c>
      <c r="B149" s="43">
        <v>100.12772796680352</v>
      </c>
      <c r="C149" s="43">
        <v>100.17781687524113</v>
      </c>
      <c r="D149" s="43">
        <v>4.3776328300920007</v>
      </c>
      <c r="F149" t="s">
        <v>134</v>
      </c>
      <c r="G149">
        <v>100.12772796680299</v>
      </c>
      <c r="H149">
        <v>100.17781687524101</v>
      </c>
      <c r="I149">
        <v>4.3776328300919998</v>
      </c>
      <c r="K149" s="43">
        <f t="shared" si="6"/>
        <v>5.2580162446247414E-13</v>
      </c>
      <c r="L149" s="43">
        <f t="shared" si="7"/>
        <v>1.2789769243681803E-13</v>
      </c>
      <c r="M149" s="43">
        <f t="shared" si="8"/>
        <v>0</v>
      </c>
    </row>
    <row r="150" spans="1:13" x14ac:dyDescent="0.35">
      <c r="A150" t="s">
        <v>307</v>
      </c>
      <c r="B150" s="43">
        <v>99.455073617724125</v>
      </c>
      <c r="C150" s="43">
        <v>99.504826030739494</v>
      </c>
      <c r="D150" s="43">
        <v>4.5666666666666664</v>
      </c>
      <c r="F150" t="s">
        <v>307</v>
      </c>
      <c r="G150">
        <v>99.455073618217</v>
      </c>
      <c r="H150">
        <v>99.504826031232994</v>
      </c>
      <c r="I150">
        <v>4.5666666666670004</v>
      </c>
      <c r="K150" s="43">
        <f t="shared" si="6"/>
        <v>-4.9287507408735109E-10</v>
      </c>
      <c r="L150" s="43">
        <f t="shared" si="7"/>
        <v>-4.9350035169481998E-10</v>
      </c>
      <c r="M150" s="43">
        <f t="shared" si="8"/>
        <v>-3.3395508580724709E-13</v>
      </c>
    </row>
    <row r="151" spans="1:13" x14ac:dyDescent="0.35">
      <c r="A151" t="s">
        <v>111</v>
      </c>
      <c r="B151" s="43">
        <v>100.43223370059945</v>
      </c>
      <c r="C151" s="43">
        <v>100.48247493806848</v>
      </c>
      <c r="D151" s="43">
        <v>4.5094928272744053</v>
      </c>
      <c r="F151" t="s">
        <v>111</v>
      </c>
      <c r="G151">
        <v>100.43223370059999</v>
      </c>
      <c r="H151">
        <v>100.482474938069</v>
      </c>
      <c r="I151">
        <v>4.5094928272740002</v>
      </c>
      <c r="K151" s="43">
        <f t="shared" si="6"/>
        <v>-5.4001247917767614E-13</v>
      </c>
      <c r="L151" s="43">
        <f t="shared" si="7"/>
        <v>-5.2580162446247414E-13</v>
      </c>
      <c r="M151" s="43">
        <f t="shared" si="8"/>
        <v>4.0500935938325711E-13</v>
      </c>
    </row>
    <row r="152" spans="1:13" x14ac:dyDescent="0.35">
      <c r="A152" t="s">
        <v>317</v>
      </c>
      <c r="B152" s="43">
        <v>100.12696065681398</v>
      </c>
      <c r="C152" s="43">
        <v>100.17704918140467</v>
      </c>
      <c r="D152" s="43">
        <v>4.5666666666666664</v>
      </c>
      <c r="F152" t="s">
        <v>317</v>
      </c>
      <c r="G152">
        <v>100.12696065732</v>
      </c>
      <c r="H152">
        <v>100.177049181911</v>
      </c>
      <c r="I152">
        <v>4.5666666666670004</v>
      </c>
      <c r="K152" s="43">
        <f t="shared" si="6"/>
        <v>-5.0602011469891295E-10</v>
      </c>
      <c r="L152" s="43">
        <f t="shared" si="7"/>
        <v>-5.0633275350264739E-10</v>
      </c>
      <c r="M152" s="43">
        <f t="shared" si="8"/>
        <v>-3.3395508580724709E-13</v>
      </c>
    </row>
    <row r="153" spans="1:13" x14ac:dyDescent="0.35">
      <c r="A153" t="s">
        <v>123</v>
      </c>
      <c r="B153" s="43">
        <v>101.0683845596361</v>
      </c>
      <c r="C153" s="43">
        <v>101.11894403165192</v>
      </c>
      <c r="D153" s="43">
        <v>4.2956837035801456</v>
      </c>
      <c r="F153" t="s">
        <v>123</v>
      </c>
      <c r="G153">
        <v>101.068384559636</v>
      </c>
      <c r="H153">
        <v>101.11894403165201</v>
      </c>
      <c r="I153">
        <v>4.29568370358</v>
      </c>
      <c r="K153" s="43">
        <f t="shared" si="6"/>
        <v>0</v>
      </c>
      <c r="L153" s="43">
        <f t="shared" si="7"/>
        <v>0</v>
      </c>
      <c r="M153" s="43">
        <f t="shared" si="8"/>
        <v>1.4566126083082054E-13</v>
      </c>
    </row>
    <row r="154" spans="1:13" x14ac:dyDescent="0.35">
      <c r="A154" t="s">
        <v>341</v>
      </c>
      <c r="B154" s="43">
        <v>98.954512450574867</v>
      </c>
      <c r="C154" s="43">
        <v>99.004014457803763</v>
      </c>
      <c r="D154" s="43">
        <v>4.8099999999999996</v>
      </c>
      <c r="F154" t="s">
        <v>341</v>
      </c>
      <c r="G154">
        <v>98.954512450574995</v>
      </c>
      <c r="H154">
        <v>99.004014457804004</v>
      </c>
      <c r="I154">
        <v>4.8099999999999996</v>
      </c>
      <c r="K154" s="43">
        <f t="shared" si="6"/>
        <v>-1.2789769243681803E-13</v>
      </c>
      <c r="L154" s="43">
        <f t="shared" si="7"/>
        <v>-2.4158453015843406E-13</v>
      </c>
      <c r="M154" s="43">
        <f t="shared" si="8"/>
        <v>0</v>
      </c>
    </row>
    <row r="155" spans="1:13" x14ac:dyDescent="0.35">
      <c r="A155" t="s">
        <v>353</v>
      </c>
      <c r="B155" s="43">
        <v>98.954512450574867</v>
      </c>
      <c r="C155" s="43">
        <v>99.004014457803763</v>
      </c>
      <c r="D155" s="43">
        <v>4.8099999999999996</v>
      </c>
      <c r="F155" t="s">
        <v>353</v>
      </c>
      <c r="G155">
        <v>98.954512450574995</v>
      </c>
      <c r="H155">
        <v>99.004014457804004</v>
      </c>
      <c r="I155">
        <v>4.8099999999999996</v>
      </c>
      <c r="K155" s="43">
        <f t="shared" si="6"/>
        <v>-1.2789769243681803E-13</v>
      </c>
      <c r="L155" s="43">
        <f t="shared" si="7"/>
        <v>-2.4158453015843406E-13</v>
      </c>
      <c r="M155" s="43">
        <f t="shared" si="8"/>
        <v>0</v>
      </c>
    </row>
    <row r="156" spans="1:13" x14ac:dyDescent="0.35">
      <c r="A156" t="s">
        <v>359</v>
      </c>
      <c r="B156" s="43">
        <v>98.954512450574867</v>
      </c>
      <c r="C156" s="43">
        <v>99.004014457803763</v>
      </c>
      <c r="D156" s="43">
        <v>4.8099999999999996</v>
      </c>
      <c r="F156" t="s">
        <v>359</v>
      </c>
      <c r="G156">
        <v>98.954512450574995</v>
      </c>
      <c r="H156">
        <v>99.004014457804004</v>
      </c>
      <c r="I156">
        <v>4.8099999999999996</v>
      </c>
      <c r="K156" s="43">
        <f t="shared" si="6"/>
        <v>-1.2789769243681803E-13</v>
      </c>
      <c r="L156" s="43">
        <f t="shared" si="7"/>
        <v>-2.4158453015843406E-13</v>
      </c>
      <c r="M156" s="43">
        <f t="shared" si="8"/>
        <v>0</v>
      </c>
    </row>
    <row r="157" spans="1:13" x14ac:dyDescent="0.35">
      <c r="A157" t="s">
        <v>152</v>
      </c>
      <c r="B157" s="43">
        <v>96.04375435408447</v>
      </c>
      <c r="C157" s="43">
        <v>96.091800254211577</v>
      </c>
      <c r="D157" s="43">
        <v>4.8099999999999996</v>
      </c>
      <c r="F157" t="s">
        <v>152</v>
      </c>
      <c r="G157">
        <v>96.043754354084996</v>
      </c>
      <c r="H157">
        <v>96.091800254212004</v>
      </c>
      <c r="I157">
        <v>4.8099999999999996</v>
      </c>
      <c r="K157" s="43">
        <f t="shared" si="6"/>
        <v>-5.2580162446247414E-13</v>
      </c>
      <c r="L157" s="43">
        <f t="shared" si="7"/>
        <v>-4.2632564145606011E-13</v>
      </c>
      <c r="M157" s="43">
        <f t="shared" si="8"/>
        <v>0</v>
      </c>
    </row>
    <row r="158" spans="1:13" x14ac:dyDescent="0.35">
      <c r="A158" t="s">
        <v>128</v>
      </c>
      <c r="B158" s="43">
        <v>100.44733776966464</v>
      </c>
      <c r="C158" s="43">
        <v>100.49758656294611</v>
      </c>
      <c r="D158" s="43">
        <v>4.3222430991209091</v>
      </c>
      <c r="F158" t="s">
        <v>128</v>
      </c>
      <c r="G158">
        <v>100.447337769665</v>
      </c>
      <c r="H158">
        <v>100.497586562946</v>
      </c>
      <c r="I158">
        <v>4.3222430991209997</v>
      </c>
      <c r="K158" s="43">
        <f t="shared" si="6"/>
        <v>-3.5527136788005009E-13</v>
      </c>
      <c r="L158" s="43">
        <f t="shared" si="7"/>
        <v>1.1368683772161603E-13</v>
      </c>
      <c r="M158" s="43">
        <f t="shared" si="8"/>
        <v>-9.0594198809412774E-14</v>
      </c>
    </row>
    <row r="159" spans="1:13" x14ac:dyDescent="0.35">
      <c r="A159" t="s">
        <v>172</v>
      </c>
      <c r="B159" s="43">
        <v>100.43815357207446</v>
      </c>
      <c r="C159" s="43">
        <v>100.48839777095993</v>
      </c>
      <c r="D159" s="43">
        <v>4.2759911545149052</v>
      </c>
      <c r="F159" t="s">
        <v>172</v>
      </c>
      <c r="G159">
        <v>100.438153572075</v>
      </c>
      <c r="H159">
        <v>100.48839777096001</v>
      </c>
      <c r="I159">
        <v>4.2759911545150002</v>
      </c>
      <c r="K159" s="43">
        <f t="shared" si="6"/>
        <v>-5.4001247917767614E-13</v>
      </c>
      <c r="L159" s="43">
        <f t="shared" si="7"/>
        <v>0</v>
      </c>
      <c r="M159" s="43">
        <f t="shared" si="8"/>
        <v>-9.50350909079134E-14</v>
      </c>
    </row>
    <row r="160" spans="1:13" x14ac:dyDescent="0.35">
      <c r="A160" t="s">
        <v>120</v>
      </c>
      <c r="B160" s="43">
        <v>100.68106705423813</v>
      </c>
      <c r="C160" s="43">
        <v>100.73143277062343</v>
      </c>
      <c r="D160" s="43">
        <v>4.3587437200441066</v>
      </c>
      <c r="F160" t="s">
        <v>120</v>
      </c>
      <c r="G160">
        <v>100.68106705423899</v>
      </c>
      <c r="H160">
        <v>100.731432770624</v>
      </c>
      <c r="I160">
        <v>4.358743720044</v>
      </c>
      <c r="K160" s="43">
        <f t="shared" si="6"/>
        <v>-8.6686213762732223E-13</v>
      </c>
      <c r="L160" s="43">
        <f t="shared" si="7"/>
        <v>-5.6843418860808015E-13</v>
      </c>
      <c r="M160" s="43">
        <f t="shared" si="8"/>
        <v>1.0658141036401503E-13</v>
      </c>
    </row>
    <row r="161" spans="1:13" x14ac:dyDescent="0.35">
      <c r="A161" t="s">
        <v>105</v>
      </c>
      <c r="B161" s="43">
        <v>100.90902877251027</v>
      </c>
      <c r="C161" s="43">
        <v>100.95950852677365</v>
      </c>
      <c r="D161" s="43">
        <v>4.5191384809386843</v>
      </c>
      <c r="F161" t="s">
        <v>105</v>
      </c>
      <c r="G161">
        <v>100.90902877251099</v>
      </c>
      <c r="H161">
        <v>100.959508526774</v>
      </c>
      <c r="I161">
        <v>4.5191384809389996</v>
      </c>
      <c r="K161" s="43">
        <f t="shared" si="6"/>
        <v>-7.2475359047530219E-13</v>
      </c>
      <c r="L161" s="43">
        <f t="shared" si="7"/>
        <v>-3.5527136788005009E-13</v>
      </c>
      <c r="M161" s="43">
        <f t="shared" si="8"/>
        <v>-3.1530333899354446E-13</v>
      </c>
    </row>
    <row r="162" spans="1:13" x14ac:dyDescent="0.35">
      <c r="A162" t="s">
        <v>94</v>
      </c>
      <c r="B162" s="43">
        <v>101.06056270059057</v>
      </c>
      <c r="C162" s="43">
        <v>101.11111825972043</v>
      </c>
      <c r="D162" s="43">
        <v>4.5741755007791838</v>
      </c>
      <c r="F162" t="s">
        <v>94</v>
      </c>
      <c r="G162">
        <v>101.06056270059</v>
      </c>
      <c r="H162">
        <v>101.11111825972</v>
      </c>
      <c r="I162">
        <v>4.5741755007789999</v>
      </c>
      <c r="K162" s="43">
        <f t="shared" si="6"/>
        <v>5.6843418860808015E-13</v>
      </c>
      <c r="L162" s="43">
        <f t="shared" si="7"/>
        <v>4.2632564145606011E-13</v>
      </c>
      <c r="M162" s="43">
        <f t="shared" si="8"/>
        <v>1.8385293287792592E-13</v>
      </c>
    </row>
    <row r="163" spans="1:13" x14ac:dyDescent="0.35">
      <c r="A163" t="s">
        <v>364</v>
      </c>
      <c r="B163" s="43">
        <v>99.95</v>
      </c>
      <c r="C163" s="43">
        <v>100</v>
      </c>
      <c r="D163" s="43">
        <v>4.8099999999999996</v>
      </c>
      <c r="F163" t="s">
        <v>364</v>
      </c>
      <c r="G163">
        <v>99.95</v>
      </c>
      <c r="H163">
        <v>100</v>
      </c>
      <c r="I163">
        <v>4.8099999999999996</v>
      </c>
      <c r="K163" s="43">
        <f t="shared" si="6"/>
        <v>0</v>
      </c>
      <c r="L163" s="43">
        <f t="shared" si="7"/>
        <v>0</v>
      </c>
      <c r="M163" s="43">
        <f t="shared" si="8"/>
        <v>0</v>
      </c>
    </row>
    <row r="164" spans="1:13" x14ac:dyDescent="0.35">
      <c r="A164" t="s">
        <v>133</v>
      </c>
      <c r="B164" s="43">
        <v>100.12843745723771</v>
      </c>
      <c r="C164" s="43">
        <v>100.178526720598</v>
      </c>
      <c r="D164" s="43">
        <v>4.3879992488411785</v>
      </c>
      <c r="F164" t="s">
        <v>133</v>
      </c>
      <c r="G164">
        <v>100.12843745723799</v>
      </c>
      <c r="H164">
        <v>100.178526720598</v>
      </c>
      <c r="I164">
        <v>4.387999248841</v>
      </c>
      <c r="K164" s="43">
        <f t="shared" si="6"/>
        <v>-2.8421709430404007E-13</v>
      </c>
      <c r="L164" s="43">
        <f t="shared" si="7"/>
        <v>0</v>
      </c>
      <c r="M164" s="43">
        <f t="shared" si="8"/>
        <v>1.7852386235972517E-13</v>
      </c>
    </row>
    <row r="165" spans="1:13" x14ac:dyDescent="0.35">
      <c r="A165" t="s">
        <v>110</v>
      </c>
      <c r="B165" s="43">
        <v>100.43776217910845</v>
      </c>
      <c r="C165" s="43">
        <v>100.48800618219954</v>
      </c>
      <c r="D165" s="43">
        <v>4.5403428462174045</v>
      </c>
      <c r="F165" t="s">
        <v>110</v>
      </c>
      <c r="G165">
        <v>100.437762179109</v>
      </c>
      <c r="H165">
        <v>100.4880061822</v>
      </c>
      <c r="I165">
        <v>4.5403428462170003</v>
      </c>
      <c r="K165" s="43">
        <f t="shared" si="6"/>
        <v>-5.5422333389287814E-13</v>
      </c>
      <c r="L165" s="43">
        <f t="shared" si="7"/>
        <v>-4.5474735088646412E-13</v>
      </c>
      <c r="M165" s="43">
        <f t="shared" si="8"/>
        <v>4.0412118096355698E-13</v>
      </c>
    </row>
    <row r="166" spans="1:13" x14ac:dyDescent="0.35">
      <c r="A166" t="s">
        <v>122</v>
      </c>
      <c r="B166" s="43">
        <v>101.07299457960234</v>
      </c>
      <c r="C166" s="43">
        <v>101.12355635778123</v>
      </c>
      <c r="D166" s="43">
        <v>4.3057890335607816</v>
      </c>
      <c r="F166" t="s">
        <v>122</v>
      </c>
      <c r="G166">
        <v>101.07299457960301</v>
      </c>
      <c r="H166">
        <v>101.12355635778199</v>
      </c>
      <c r="I166">
        <v>4.3057890335610001</v>
      </c>
      <c r="K166" s="43">
        <f t="shared" si="6"/>
        <v>-6.6791017161449417E-13</v>
      </c>
      <c r="L166" s="43">
        <f t="shared" si="7"/>
        <v>-7.673861546209082E-13</v>
      </c>
      <c r="M166" s="43">
        <f t="shared" si="8"/>
        <v>-2.1849189124623081E-13</v>
      </c>
    </row>
    <row r="167" spans="1:13" x14ac:dyDescent="0.35">
      <c r="A167" t="s">
        <v>151</v>
      </c>
      <c r="B167" s="43">
        <v>95.553573802715221</v>
      </c>
      <c r="C167" s="43">
        <v>95.601374489960193</v>
      </c>
      <c r="D167" s="43">
        <v>4.8579999999999997</v>
      </c>
      <c r="F167" t="s">
        <v>151</v>
      </c>
      <c r="G167">
        <v>95.553573802714993</v>
      </c>
      <c r="H167">
        <v>95.601374489959994</v>
      </c>
      <c r="I167">
        <v>4.8579999999999997</v>
      </c>
      <c r="K167" s="43">
        <f t="shared" si="6"/>
        <v>2.2737367544323206E-13</v>
      </c>
      <c r="L167" s="43">
        <f t="shared" si="7"/>
        <v>1.9895196601282805E-13</v>
      </c>
      <c r="M167" s="43">
        <f t="shared" si="8"/>
        <v>0</v>
      </c>
    </row>
    <row r="168" spans="1:13" x14ac:dyDescent="0.35">
      <c r="A168" t="s">
        <v>119</v>
      </c>
      <c r="B168" s="43">
        <v>100.68548559526354</v>
      </c>
      <c r="C168" s="43">
        <v>100.73585352202456</v>
      </c>
      <c r="D168" s="43">
        <v>4.3740633011429555</v>
      </c>
      <c r="F168" t="s">
        <v>119</v>
      </c>
      <c r="G168">
        <v>100.685485595264</v>
      </c>
      <c r="H168">
        <v>100.735853522025</v>
      </c>
      <c r="I168">
        <v>4.3740633011429999</v>
      </c>
      <c r="K168" s="43">
        <f t="shared" si="6"/>
        <v>-4.5474735088646412E-13</v>
      </c>
      <c r="L168" s="43">
        <f t="shared" si="7"/>
        <v>-4.4053649617126212E-13</v>
      </c>
      <c r="M168" s="43">
        <f t="shared" si="8"/>
        <v>-4.4408920985006262E-14</v>
      </c>
    </row>
    <row r="169" spans="1:13" x14ac:dyDescent="0.35">
      <c r="A169" t="s">
        <v>104</v>
      </c>
      <c r="B169" s="43">
        <v>100.91989876240578</v>
      </c>
      <c r="C169" s="43">
        <v>100.97038395438297</v>
      </c>
      <c r="D169" s="43">
        <v>4.5496013980449881</v>
      </c>
      <c r="F169" t="s">
        <v>104</v>
      </c>
      <c r="G169">
        <v>100.91989876240601</v>
      </c>
      <c r="H169">
        <v>100.970383954383</v>
      </c>
      <c r="I169">
        <v>4.5496013980449996</v>
      </c>
      <c r="K169" s="43">
        <f t="shared" si="6"/>
        <v>-2.2737367544323206E-13</v>
      </c>
      <c r="L169" s="43">
        <f t="shared" si="7"/>
        <v>0</v>
      </c>
      <c r="M169" s="43">
        <f t="shared" si="8"/>
        <v>-1.1546319456101628E-14</v>
      </c>
    </row>
    <row r="170" spans="1:13" x14ac:dyDescent="0.35">
      <c r="A170" t="s">
        <v>160</v>
      </c>
      <c r="B170" s="43">
        <v>100.83966131183922</v>
      </c>
      <c r="C170" s="43">
        <v>100.89010636502172</v>
      </c>
      <c r="D170" s="43">
        <v>4.2667097449829043</v>
      </c>
      <c r="F170" t="s">
        <v>160</v>
      </c>
      <c r="G170">
        <v>100.83966131184</v>
      </c>
      <c r="H170">
        <v>100.89010636502201</v>
      </c>
      <c r="I170">
        <v>4.2667097449830003</v>
      </c>
      <c r="K170" s="43">
        <f t="shared" si="6"/>
        <v>-7.815970093361102E-13</v>
      </c>
      <c r="L170" s="43">
        <f t="shared" si="7"/>
        <v>-2.8421709430404007E-13</v>
      </c>
      <c r="M170" s="43">
        <f t="shared" si="8"/>
        <v>-9.5923269327613525E-14</v>
      </c>
    </row>
    <row r="171" spans="1:13" x14ac:dyDescent="0.35">
      <c r="A171" t="s">
        <v>130</v>
      </c>
      <c r="B171" s="43">
        <v>101.04701715441608</v>
      </c>
      <c r="C171" s="43">
        <v>101.09756593738477</v>
      </c>
      <c r="D171" s="43">
        <v>4.3584135376009261</v>
      </c>
      <c r="F171" t="s">
        <v>130</v>
      </c>
      <c r="G171">
        <v>101.047017154416</v>
      </c>
      <c r="H171">
        <v>101.097565937385</v>
      </c>
      <c r="I171">
        <v>4.3584135376009998</v>
      </c>
      <c r="K171" s="43">
        <f t="shared" si="6"/>
        <v>0</v>
      </c>
      <c r="L171" s="43">
        <f t="shared" si="7"/>
        <v>-2.2737367544323206E-13</v>
      </c>
      <c r="M171" s="43">
        <f t="shared" si="8"/>
        <v>-7.3718808835110394E-14</v>
      </c>
    </row>
    <row r="172" spans="1:13" x14ac:dyDescent="0.35">
      <c r="A172" t="s">
        <v>97</v>
      </c>
      <c r="B172" s="43">
        <v>100.0520411089345</v>
      </c>
      <c r="C172" s="43">
        <v>100.102092155012</v>
      </c>
      <c r="D172" s="43">
        <v>4.6515011822026802</v>
      </c>
      <c r="F172" t="s">
        <v>97</v>
      </c>
      <c r="G172">
        <v>100.052041108935</v>
      </c>
      <c r="H172">
        <v>100.102092155012</v>
      </c>
      <c r="I172">
        <v>4.6515011822029999</v>
      </c>
      <c r="K172" s="43">
        <f t="shared" si="6"/>
        <v>-4.9737991503207013E-13</v>
      </c>
      <c r="L172" s="43">
        <f t="shared" si="7"/>
        <v>0</v>
      </c>
      <c r="M172" s="43">
        <f t="shared" si="8"/>
        <v>-3.1974423109204508E-13</v>
      </c>
    </row>
    <row r="173" spans="1:13" x14ac:dyDescent="0.35">
      <c r="A173" t="s">
        <v>109</v>
      </c>
      <c r="B173" s="43">
        <v>100.44329065761742</v>
      </c>
      <c r="C173" s="43">
        <v>100.49353742633059</v>
      </c>
      <c r="D173" s="43">
        <v>4.5711894691413049</v>
      </c>
      <c r="F173" t="s">
        <v>109</v>
      </c>
      <c r="G173">
        <v>100.44329065761799</v>
      </c>
      <c r="H173">
        <v>100.493537426331</v>
      </c>
      <c r="I173">
        <v>4.5711894691410002</v>
      </c>
      <c r="K173" s="43">
        <f t="shared" si="6"/>
        <v>-5.6843418860808015E-13</v>
      </c>
      <c r="L173" s="43">
        <f t="shared" si="7"/>
        <v>-4.1211478674085811E-13</v>
      </c>
      <c r="M173" s="43">
        <f t="shared" si="8"/>
        <v>3.0464519795714295E-13</v>
      </c>
    </row>
    <row r="174" spans="1:13" x14ac:dyDescent="0.35">
      <c r="A174" t="s">
        <v>168</v>
      </c>
      <c r="B174" s="43">
        <v>100.9905326112539</v>
      </c>
      <c r="C174" s="43">
        <v>101.0410531378228</v>
      </c>
      <c r="D174" s="43">
        <v>4.2603356421159679</v>
      </c>
      <c r="F174" t="s">
        <v>168</v>
      </c>
      <c r="G174">
        <v>100.990532611253</v>
      </c>
      <c r="H174">
        <v>101.041053137822</v>
      </c>
      <c r="I174">
        <v>4.2603356421159999</v>
      </c>
      <c r="K174" s="43">
        <f t="shared" si="6"/>
        <v>8.9528384705772623E-13</v>
      </c>
      <c r="L174" s="43">
        <f t="shared" si="7"/>
        <v>7.9580786405131221E-13</v>
      </c>
      <c r="M174" s="43">
        <f t="shared" si="8"/>
        <v>-3.1974423109204508E-14</v>
      </c>
    </row>
    <row r="175" spans="1:13" x14ac:dyDescent="0.35">
      <c r="A175" t="s">
        <v>150</v>
      </c>
      <c r="B175" s="43">
        <v>95.055410150154927</v>
      </c>
      <c r="C175" s="43">
        <v>95.102961630970412</v>
      </c>
      <c r="D175" s="43">
        <v>4.9059999999999997</v>
      </c>
      <c r="F175" t="s">
        <v>150</v>
      </c>
      <c r="G175">
        <v>95.055410150156007</v>
      </c>
      <c r="H175">
        <v>95.102961630970995</v>
      </c>
      <c r="I175">
        <v>4.9059999999999997</v>
      </c>
      <c r="K175" s="43">
        <f t="shared" si="6"/>
        <v>-1.0800249583553523E-12</v>
      </c>
      <c r="L175" s="43">
        <f t="shared" si="7"/>
        <v>-5.8264504332328215E-13</v>
      </c>
      <c r="M175" s="43">
        <f t="shared" si="8"/>
        <v>0</v>
      </c>
    </row>
    <row r="176" spans="1:13" x14ac:dyDescent="0.35">
      <c r="A176" t="s">
        <v>127</v>
      </c>
      <c r="B176" s="43">
        <v>100.45141956995042</v>
      </c>
      <c r="C176" s="43">
        <v>100.50167040515299</v>
      </c>
      <c r="D176" s="43">
        <v>4.3427964753272557</v>
      </c>
      <c r="F176" t="s">
        <v>127</v>
      </c>
      <c r="G176">
        <v>100.45141956995</v>
      </c>
      <c r="H176">
        <v>100.50167040515301</v>
      </c>
      <c r="I176">
        <v>4.3427964753269999</v>
      </c>
      <c r="K176" s="43">
        <f t="shared" si="6"/>
        <v>4.1211478674085811E-13</v>
      </c>
      <c r="L176" s="43">
        <f t="shared" si="7"/>
        <v>0</v>
      </c>
      <c r="M176" s="43">
        <f t="shared" si="8"/>
        <v>2.5579538487363607E-13</v>
      </c>
    </row>
    <row r="177" spans="1:13" x14ac:dyDescent="0.35">
      <c r="A177" t="s">
        <v>170</v>
      </c>
      <c r="B177" s="43">
        <v>100.4396843696376</v>
      </c>
      <c r="C177" s="43">
        <v>100.48992933430475</v>
      </c>
      <c r="D177" s="43">
        <v>4.2837008927326279</v>
      </c>
      <c r="F177" t="s">
        <v>170</v>
      </c>
      <c r="G177">
        <v>100.439684369638</v>
      </c>
      <c r="H177">
        <v>100.489929334305</v>
      </c>
      <c r="I177">
        <v>4.283700892733</v>
      </c>
      <c r="K177" s="43">
        <f t="shared" si="6"/>
        <v>-3.979039320256561E-13</v>
      </c>
      <c r="L177" s="43">
        <f t="shared" si="7"/>
        <v>-2.5579538487363607E-13</v>
      </c>
      <c r="M177" s="43">
        <f t="shared" si="8"/>
        <v>-3.7214675785435247E-13</v>
      </c>
    </row>
    <row r="178" spans="1:13" x14ac:dyDescent="0.35">
      <c r="A178" t="s">
        <v>118</v>
      </c>
      <c r="B178" s="43">
        <v>100.68990413628897</v>
      </c>
      <c r="C178" s="43">
        <v>100.74027427342568</v>
      </c>
      <c r="D178" s="43">
        <v>4.3893815377138079</v>
      </c>
      <c r="F178" t="s">
        <v>118</v>
      </c>
      <c r="G178">
        <v>100.689904136289</v>
      </c>
      <c r="H178">
        <v>100.740274273426</v>
      </c>
      <c r="I178">
        <v>4.3893815377139997</v>
      </c>
      <c r="K178" s="43">
        <f t="shared" si="6"/>
        <v>0</v>
      </c>
      <c r="L178" s="43">
        <f t="shared" si="7"/>
        <v>-3.1263880373444408E-13</v>
      </c>
      <c r="M178" s="43">
        <f t="shared" si="8"/>
        <v>-1.9184653865522705E-13</v>
      </c>
    </row>
    <row r="179" spans="1:13" x14ac:dyDescent="0.35">
      <c r="A179" t="s">
        <v>103</v>
      </c>
      <c r="B179" s="43">
        <v>100.9307687523013</v>
      </c>
      <c r="C179" s="43">
        <v>100.98125938199229</v>
      </c>
      <c r="D179" s="43">
        <v>4.5800577535922109</v>
      </c>
      <c r="F179" t="s">
        <v>103</v>
      </c>
      <c r="G179">
        <v>100.930768752302</v>
      </c>
      <c r="H179">
        <v>100.981259381993</v>
      </c>
      <c r="I179">
        <v>4.5800577535920004</v>
      </c>
      <c r="K179" s="43">
        <f t="shared" si="6"/>
        <v>-6.9633188104489818E-13</v>
      </c>
      <c r="L179" s="43">
        <f t="shared" si="7"/>
        <v>-7.1054273576010019E-13</v>
      </c>
      <c r="M179" s="43">
        <f t="shared" si="8"/>
        <v>2.1049828546892968E-13</v>
      </c>
    </row>
    <row r="180" spans="1:13" x14ac:dyDescent="0.35">
      <c r="A180" t="s">
        <v>178</v>
      </c>
      <c r="B180" s="43">
        <v>100.82612179050248</v>
      </c>
      <c r="C180" s="43">
        <v>100.87656007053775</v>
      </c>
      <c r="D180" s="43">
        <v>4.2672827037222065</v>
      </c>
      <c r="F180" t="s">
        <v>178</v>
      </c>
      <c r="G180">
        <v>100.826121790502</v>
      </c>
      <c r="H180">
        <v>100.876560070537</v>
      </c>
      <c r="I180">
        <v>4.2672827037219996</v>
      </c>
      <c r="K180" s="43">
        <f t="shared" si="6"/>
        <v>4.8316906031686813E-13</v>
      </c>
      <c r="L180" s="43">
        <f t="shared" si="7"/>
        <v>7.531752999057062E-13</v>
      </c>
      <c r="M180" s="43">
        <f t="shared" si="8"/>
        <v>2.0694557179012918E-13</v>
      </c>
    </row>
    <row r="181" spans="1:13" x14ac:dyDescent="0.35">
      <c r="A181" t="s">
        <v>165</v>
      </c>
      <c r="B181" s="43">
        <v>101.07304041664949</v>
      </c>
      <c r="C181" s="43">
        <v>101.12360221775836</v>
      </c>
      <c r="D181" s="43">
        <v>4.2607204505254126</v>
      </c>
      <c r="F181" t="s">
        <v>165</v>
      </c>
      <c r="G181">
        <v>101.07304041665</v>
      </c>
      <c r="H181">
        <v>101.123602217759</v>
      </c>
      <c r="I181">
        <v>4.2607204505249996</v>
      </c>
      <c r="K181" s="43">
        <f t="shared" si="6"/>
        <v>-5.1159076974727213E-13</v>
      </c>
      <c r="L181" s="43">
        <f t="shared" si="7"/>
        <v>-6.3948846218409017E-13</v>
      </c>
      <c r="M181" s="43">
        <f t="shared" si="8"/>
        <v>4.1300296516055823E-13</v>
      </c>
    </row>
    <row r="182" spans="1:13" x14ac:dyDescent="0.35">
      <c r="A182" t="s">
        <v>108</v>
      </c>
      <c r="B182" s="43">
        <v>100.44881913612642</v>
      </c>
      <c r="C182" s="43">
        <v>100.49906867046164</v>
      </c>
      <c r="D182" s="43">
        <v>4.6020326966068339</v>
      </c>
      <c r="F182" t="s">
        <v>108</v>
      </c>
      <c r="G182">
        <v>100.448819136127</v>
      </c>
      <c r="H182">
        <v>100.49906867046199</v>
      </c>
      <c r="I182">
        <v>4.602032696607</v>
      </c>
      <c r="K182" s="43">
        <f t="shared" si="6"/>
        <v>-5.8264504332328215E-13</v>
      </c>
      <c r="L182" s="43">
        <f t="shared" si="7"/>
        <v>-3.5527136788005009E-13</v>
      </c>
      <c r="M182" s="43">
        <f t="shared" si="8"/>
        <v>-1.6608936448392342E-13</v>
      </c>
    </row>
    <row r="183" spans="1:13" x14ac:dyDescent="0.35">
      <c r="A183" t="s">
        <v>167</v>
      </c>
      <c r="B183" s="43">
        <v>100.99216612276135</v>
      </c>
      <c r="C183" s="43">
        <v>101.04268746649458</v>
      </c>
      <c r="D183" s="43">
        <v>4.2641324256430879</v>
      </c>
      <c r="F183" t="s">
        <v>167</v>
      </c>
      <c r="G183">
        <v>100.99216612276101</v>
      </c>
      <c r="H183">
        <v>101.042687466494</v>
      </c>
      <c r="I183">
        <v>4.264132425643</v>
      </c>
      <c r="K183" s="43">
        <f t="shared" si="6"/>
        <v>3.4106051316484809E-13</v>
      </c>
      <c r="L183" s="43">
        <f t="shared" si="7"/>
        <v>5.8264504332328215E-13</v>
      </c>
      <c r="M183" s="43">
        <f t="shared" si="8"/>
        <v>8.7929663550312398E-14</v>
      </c>
    </row>
    <row r="184" spans="1:13" x14ac:dyDescent="0.35">
      <c r="A184" t="s">
        <v>137</v>
      </c>
      <c r="B184" s="43">
        <v>100.59299424364404</v>
      </c>
      <c r="C184" s="43">
        <v>100.64331590159483</v>
      </c>
      <c r="D184" s="43">
        <v>4.3470348336671529</v>
      </c>
      <c r="F184" t="s">
        <v>137</v>
      </c>
      <c r="G184">
        <v>100.592994243644</v>
      </c>
      <c r="H184">
        <v>100.643315901595</v>
      </c>
      <c r="I184">
        <v>4.3470348336670002</v>
      </c>
      <c r="K184" s="43">
        <f t="shared" si="6"/>
        <v>0</v>
      </c>
      <c r="L184" s="43">
        <f t="shared" si="7"/>
        <v>-1.7053025658242404E-13</v>
      </c>
      <c r="M184" s="43">
        <f t="shared" si="8"/>
        <v>1.5276668818842154E-13</v>
      </c>
    </row>
    <row r="185" spans="1:13" x14ac:dyDescent="0.35">
      <c r="A185" t="s">
        <v>117</v>
      </c>
      <c r="B185" s="43">
        <v>100.69432267731442</v>
      </c>
      <c r="C185" s="43">
        <v>100.74469502482683</v>
      </c>
      <c r="D185" s="43">
        <v>4.4046984299336591</v>
      </c>
      <c r="F185" t="s">
        <v>117</v>
      </c>
      <c r="G185">
        <v>100.694322677315</v>
      </c>
      <c r="H185">
        <v>100.744695024827</v>
      </c>
      <c r="I185">
        <v>4.4046984299340002</v>
      </c>
      <c r="K185" s="43">
        <f t="shared" si="6"/>
        <v>-5.8264504332328215E-13</v>
      </c>
      <c r="L185" s="43">
        <f t="shared" si="7"/>
        <v>-1.7053025658242404E-13</v>
      </c>
      <c r="M185" s="43">
        <f t="shared" si="8"/>
        <v>-3.4106051316484809E-13</v>
      </c>
    </row>
    <row r="186" spans="1:13" x14ac:dyDescent="0.35">
      <c r="A186" t="s">
        <v>102</v>
      </c>
      <c r="B186" s="43">
        <v>100.94163874219683</v>
      </c>
      <c r="C186" s="43">
        <v>100.99213480960162</v>
      </c>
      <c r="D186" s="43">
        <v>4.610507549700114</v>
      </c>
      <c r="F186" t="s">
        <v>102</v>
      </c>
      <c r="G186">
        <v>100.941638742197</v>
      </c>
      <c r="H186">
        <v>100.99213480960201</v>
      </c>
      <c r="I186">
        <v>4.6105075497000003</v>
      </c>
      <c r="K186" s="43">
        <f t="shared" si="6"/>
        <v>-1.7053025658242404E-13</v>
      </c>
      <c r="L186" s="43">
        <f t="shared" si="7"/>
        <v>-3.836930773104541E-13</v>
      </c>
      <c r="M186" s="43">
        <f t="shared" si="8"/>
        <v>1.1368683772161603E-13</v>
      </c>
    </row>
    <row r="187" spans="1:13" x14ac:dyDescent="0.35">
      <c r="A187" t="s">
        <v>177</v>
      </c>
      <c r="B187" s="43">
        <v>100.82749103314826</v>
      </c>
      <c r="C187" s="43">
        <v>100.87792999814734</v>
      </c>
      <c r="D187" s="43">
        <v>4.2710967602915018</v>
      </c>
      <c r="F187" t="s">
        <v>177</v>
      </c>
      <c r="G187">
        <v>100.82749103314799</v>
      </c>
      <c r="H187">
        <v>100.877929998147</v>
      </c>
      <c r="I187">
        <v>4.271096760292</v>
      </c>
      <c r="K187" s="43">
        <f t="shared" si="6"/>
        <v>2.7000623958883807E-13</v>
      </c>
      <c r="L187" s="43">
        <f t="shared" si="7"/>
        <v>3.4106051316484809E-13</v>
      </c>
      <c r="M187" s="43">
        <f t="shared" si="8"/>
        <v>-4.9826809345177026E-13</v>
      </c>
    </row>
    <row r="188" spans="1:13" x14ac:dyDescent="0.35">
      <c r="A188" t="s">
        <v>159</v>
      </c>
      <c r="B188" s="43">
        <v>100.84244211747989</v>
      </c>
      <c r="C188" s="43">
        <v>100.89288856176077</v>
      </c>
      <c r="D188" s="43">
        <v>4.2743349521211673</v>
      </c>
      <c r="F188" t="s">
        <v>159</v>
      </c>
      <c r="G188">
        <v>100.84244211748</v>
      </c>
      <c r="H188">
        <v>100.892888561761</v>
      </c>
      <c r="I188">
        <v>4.2743349521210003</v>
      </c>
      <c r="K188" s="43">
        <f t="shared" si="6"/>
        <v>-1.1368683772161603E-13</v>
      </c>
      <c r="L188" s="43">
        <f t="shared" si="7"/>
        <v>-2.2737367544323206E-13</v>
      </c>
      <c r="M188" s="43">
        <f t="shared" si="8"/>
        <v>1.6697754290362354E-13</v>
      </c>
    </row>
    <row r="189" spans="1:13" x14ac:dyDescent="0.35">
      <c r="A189" t="s">
        <v>164</v>
      </c>
      <c r="B189" s="43">
        <v>101.07480069210258</v>
      </c>
      <c r="C189" s="43">
        <v>101.12536337378947</v>
      </c>
      <c r="D189" s="43">
        <v>4.2645087801165324</v>
      </c>
      <c r="F189" t="s">
        <v>164</v>
      </c>
      <c r="G189">
        <v>101.074800692103</v>
      </c>
      <c r="H189">
        <v>101.12536337378999</v>
      </c>
      <c r="I189">
        <v>4.2645087801169996</v>
      </c>
      <c r="K189" s="43">
        <f t="shared" si="6"/>
        <v>-4.1211478674085811E-13</v>
      </c>
      <c r="L189" s="43">
        <f t="shared" si="7"/>
        <v>-5.2580162446247414E-13</v>
      </c>
      <c r="M189" s="43">
        <f t="shared" si="8"/>
        <v>-4.6718184876226587E-13</v>
      </c>
    </row>
    <row r="190" spans="1:13" x14ac:dyDescent="0.35">
      <c r="A190" t="s">
        <v>107</v>
      </c>
      <c r="B190" s="43">
        <v>100.45434761463541</v>
      </c>
      <c r="C190" s="43">
        <v>100.5045999145927</v>
      </c>
      <c r="D190" s="43">
        <v>4.6328725291745965</v>
      </c>
      <c r="F190" t="s">
        <v>107</v>
      </c>
      <c r="G190">
        <v>100.45434761463601</v>
      </c>
      <c r="H190">
        <v>100.504599914593</v>
      </c>
      <c r="I190">
        <v>4.6328725291749997</v>
      </c>
      <c r="K190" s="43">
        <f t="shared" si="6"/>
        <v>-5.9685589803848416E-13</v>
      </c>
      <c r="L190" s="43">
        <f t="shared" si="7"/>
        <v>-2.9842794901924208E-13</v>
      </c>
      <c r="M190" s="43">
        <f t="shared" si="8"/>
        <v>-4.0323300254385686E-13</v>
      </c>
    </row>
    <row r="191" spans="1:13" x14ac:dyDescent="0.35">
      <c r="A191" t="s">
        <v>166</v>
      </c>
      <c r="B191" s="43">
        <v>100.99379963426881</v>
      </c>
      <c r="C191" s="43">
        <v>101.04432179516638</v>
      </c>
      <c r="D191" s="43">
        <v>4.267929086349012</v>
      </c>
      <c r="F191" t="s">
        <v>166</v>
      </c>
      <c r="G191">
        <v>100.993799634268</v>
      </c>
      <c r="H191">
        <v>101.044321795166</v>
      </c>
      <c r="I191">
        <v>4.2679290863489996</v>
      </c>
      <c r="K191" s="43">
        <f t="shared" si="6"/>
        <v>8.1001871876651421E-13</v>
      </c>
      <c r="L191" s="43">
        <f t="shared" si="7"/>
        <v>3.836930773104541E-13</v>
      </c>
      <c r="M191" s="43">
        <f t="shared" si="8"/>
        <v>1.2434497875801753E-14</v>
      </c>
    </row>
    <row r="192" spans="1:13" x14ac:dyDescent="0.35">
      <c r="A192" t="s">
        <v>171</v>
      </c>
      <c r="B192" s="43">
        <v>100.44121497127118</v>
      </c>
      <c r="C192" s="43">
        <v>100.49146070162199</v>
      </c>
      <c r="D192" s="43">
        <v>4.2914094092080344</v>
      </c>
      <c r="F192" t="s">
        <v>171</v>
      </c>
      <c r="G192">
        <v>100.44121497127099</v>
      </c>
      <c r="H192">
        <v>100.491460701622</v>
      </c>
      <c r="I192">
        <v>4.2914094092079997</v>
      </c>
      <c r="K192" s="43">
        <f t="shared" si="6"/>
        <v>1.8474111129762605E-13</v>
      </c>
      <c r="L192" s="43">
        <f t="shared" si="7"/>
        <v>0</v>
      </c>
      <c r="M192" s="43">
        <f t="shared" si="8"/>
        <v>3.4638958368304884E-14</v>
      </c>
    </row>
    <row r="193" spans="1:13" x14ac:dyDescent="0.35">
      <c r="A193" t="s">
        <v>116</v>
      </c>
      <c r="B193" s="43">
        <v>100.69874121833985</v>
      </c>
      <c r="C193" s="43">
        <v>100.74911577622795</v>
      </c>
      <c r="D193" s="43">
        <v>4.4200139779794752</v>
      </c>
      <c r="F193" t="s">
        <v>116</v>
      </c>
      <c r="G193">
        <v>100.69874121834</v>
      </c>
      <c r="H193">
        <v>100.749115776228</v>
      </c>
      <c r="I193">
        <v>4.420013977979</v>
      </c>
      <c r="K193" s="43">
        <f t="shared" si="6"/>
        <v>-1.5631940186722204E-13</v>
      </c>
      <c r="L193" s="43">
        <f t="shared" si="7"/>
        <v>0</v>
      </c>
      <c r="M193" s="43">
        <f t="shared" si="8"/>
        <v>4.75175454539567E-13</v>
      </c>
    </row>
    <row r="194" spans="1:13" x14ac:dyDescent="0.35">
      <c r="A194" t="s">
        <v>101</v>
      </c>
      <c r="B194" s="43">
        <v>100.95250873209234</v>
      </c>
      <c r="C194" s="43">
        <v>101.00301023721094</v>
      </c>
      <c r="D194" s="43">
        <v>4.6409507884875474</v>
      </c>
      <c r="F194" t="s">
        <v>101</v>
      </c>
      <c r="G194">
        <v>100.952508732092</v>
      </c>
      <c r="H194">
        <v>101.003010237211</v>
      </c>
      <c r="I194">
        <v>4.6409507884880004</v>
      </c>
      <c r="K194" s="43">
        <f t="shared" si="6"/>
        <v>3.4106051316484809E-13</v>
      </c>
      <c r="L194" s="43">
        <f t="shared" si="7"/>
        <v>0</v>
      </c>
      <c r="M194" s="43">
        <f t="shared" si="8"/>
        <v>-4.5297099404706387E-13</v>
      </c>
    </row>
    <row r="195" spans="1:13" x14ac:dyDescent="0.35">
      <c r="A195" t="s">
        <v>176</v>
      </c>
      <c r="B195" s="43">
        <v>100.82886027579406</v>
      </c>
      <c r="C195" s="43">
        <v>100.87929992575692</v>
      </c>
      <c r="D195" s="43">
        <v>4.2749107132720248</v>
      </c>
      <c r="F195" t="s">
        <v>176</v>
      </c>
      <c r="G195">
        <v>100.82886027579301</v>
      </c>
      <c r="H195">
        <v>100.879299925756</v>
      </c>
      <c r="I195">
        <v>4.2749107132719999</v>
      </c>
      <c r="K195" s="43">
        <f t="shared" si="6"/>
        <v>1.0516032489249483E-12</v>
      </c>
      <c r="L195" s="43">
        <f t="shared" si="7"/>
        <v>9.2370555648813024E-13</v>
      </c>
      <c r="M195" s="43">
        <f t="shared" si="8"/>
        <v>2.4868995751603507E-14</v>
      </c>
    </row>
    <row r="196" spans="1:13" x14ac:dyDescent="0.35">
      <c r="A196" t="s">
        <v>126</v>
      </c>
      <c r="B196" s="43">
        <v>100.45754236834388</v>
      </c>
      <c r="C196" s="43">
        <v>100.50779626647711</v>
      </c>
      <c r="D196" s="43">
        <v>4.3736239011203599</v>
      </c>
      <c r="F196" t="s">
        <v>126</v>
      </c>
      <c r="G196">
        <v>100.45754236834399</v>
      </c>
      <c r="H196">
        <v>100.507796266477</v>
      </c>
      <c r="I196">
        <v>4.3736239011200002</v>
      </c>
      <c r="K196" s="43">
        <f t="shared" si="6"/>
        <v>-1.1368683772161603E-13</v>
      </c>
      <c r="L196" s="43">
        <f t="shared" si="7"/>
        <v>1.1368683772161603E-13</v>
      </c>
      <c r="M196" s="43">
        <f t="shared" si="8"/>
        <v>3.5971225997855072E-13</v>
      </c>
    </row>
    <row r="197" spans="1:13" x14ac:dyDescent="0.35">
      <c r="A197" t="s">
        <v>169</v>
      </c>
      <c r="B197" s="43">
        <v>100.44274576883433</v>
      </c>
      <c r="C197" s="43">
        <v>100.4929922649668</v>
      </c>
      <c r="D197" s="43">
        <v>4.2991186774583863</v>
      </c>
      <c r="F197" t="s">
        <v>169</v>
      </c>
      <c r="G197">
        <v>100.442745768835</v>
      </c>
      <c r="H197">
        <v>100.492992264967</v>
      </c>
      <c r="I197">
        <v>4.2991186774579999</v>
      </c>
      <c r="K197" s="43">
        <f t="shared" ref="K197:K240" si="9">B197-G197</f>
        <v>-6.6791017161449417E-13</v>
      </c>
      <c r="L197" s="43">
        <f t="shared" ref="L197:L240" si="10">C197-H197</f>
        <v>-1.9895196601282805E-13</v>
      </c>
      <c r="M197" s="43">
        <f t="shared" ref="M197:M240" si="11">D197-I197</f>
        <v>3.8635761256955448E-13</v>
      </c>
    </row>
    <row r="198" spans="1:13" x14ac:dyDescent="0.35">
      <c r="A198" t="s">
        <v>115</v>
      </c>
      <c r="B198" s="43">
        <v>100.70315975936528</v>
      </c>
      <c r="C198" s="43">
        <v>100.75353652762908</v>
      </c>
      <c r="D198" s="43">
        <v>4.4353281820281909</v>
      </c>
      <c r="F198" t="s">
        <v>115</v>
      </c>
      <c r="G198">
        <v>100.703159759366</v>
      </c>
      <c r="H198">
        <v>100.75353652763</v>
      </c>
      <c r="I198">
        <v>4.4353281820279999</v>
      </c>
      <c r="K198" s="43">
        <f t="shared" si="9"/>
        <v>-7.2475359047530219E-13</v>
      </c>
      <c r="L198" s="43">
        <f t="shared" si="10"/>
        <v>-9.2370555648813024E-13</v>
      </c>
      <c r="M198" s="43">
        <f t="shared" si="11"/>
        <v>1.9095836023552692E-13</v>
      </c>
    </row>
    <row r="199" spans="1:13" x14ac:dyDescent="0.35">
      <c r="A199" t="s">
        <v>92</v>
      </c>
      <c r="B199" s="43">
        <v>100.53917974556641</v>
      </c>
      <c r="C199" s="43">
        <v>100.58947448280782</v>
      </c>
      <c r="D199" s="43">
        <v>4.784297785373683</v>
      </c>
      <c r="F199" t="s">
        <v>92</v>
      </c>
      <c r="G199">
        <v>100.539179745567</v>
      </c>
      <c r="H199">
        <v>100.589474482808</v>
      </c>
      <c r="I199">
        <v>4.7842977853740001</v>
      </c>
      <c r="K199" s="43">
        <f t="shared" si="9"/>
        <v>-5.8264504332328215E-13</v>
      </c>
      <c r="L199" s="43">
        <f t="shared" si="10"/>
        <v>-1.8474111129762605E-13</v>
      </c>
      <c r="M199" s="43">
        <f t="shared" si="11"/>
        <v>-3.1707969583294471E-13</v>
      </c>
    </row>
    <row r="200" spans="1:13" x14ac:dyDescent="0.35">
      <c r="A200" t="s">
        <v>114</v>
      </c>
      <c r="B200" s="43">
        <v>100.70757830039069</v>
      </c>
      <c r="C200" s="43">
        <v>100.75795727903021</v>
      </c>
      <c r="D200" s="43">
        <v>4.4506410422567093</v>
      </c>
      <c r="F200" t="s">
        <v>114</v>
      </c>
      <c r="G200">
        <v>100.70757830039101</v>
      </c>
      <c r="H200">
        <v>100.757957279031</v>
      </c>
      <c r="I200">
        <v>4.4506410422569997</v>
      </c>
      <c r="K200" s="43">
        <f t="shared" si="9"/>
        <v>-3.1263880373444408E-13</v>
      </c>
      <c r="L200" s="43">
        <f t="shared" si="10"/>
        <v>-7.9580786405131221E-13</v>
      </c>
      <c r="M200" s="43">
        <f t="shared" si="11"/>
        <v>-2.9043434324194095E-13</v>
      </c>
    </row>
    <row r="201" spans="1:13" x14ac:dyDescent="0.35">
      <c r="A201" t="s">
        <v>91</v>
      </c>
      <c r="B201" s="43">
        <v>100.54530254395988</v>
      </c>
      <c r="C201" s="43">
        <v>100.59560034413194</v>
      </c>
      <c r="D201" s="43">
        <v>4.8150714180638134</v>
      </c>
      <c r="F201" t="s">
        <v>91</v>
      </c>
      <c r="G201">
        <v>100.54530254396001</v>
      </c>
      <c r="H201">
        <v>100.595600344132</v>
      </c>
      <c r="I201">
        <v>4.815071418064</v>
      </c>
      <c r="K201" s="43">
        <f t="shared" si="9"/>
        <v>-1.2789769243681803E-13</v>
      </c>
      <c r="L201" s="43">
        <f t="shared" si="10"/>
        <v>0</v>
      </c>
      <c r="M201" s="43">
        <f t="shared" si="11"/>
        <v>-1.865174681370263E-13</v>
      </c>
    </row>
    <row r="202" spans="1:13" x14ac:dyDescent="0.35">
      <c r="A202" t="s">
        <v>185</v>
      </c>
      <c r="B202" s="43">
        <v>102.77503194620415</v>
      </c>
      <c r="C202" s="43">
        <v>102.82644516878854</v>
      </c>
      <c r="D202" s="43">
        <v>5.1459999999999999</v>
      </c>
      <c r="F202" t="s">
        <v>185</v>
      </c>
      <c r="G202">
        <v>102.775031946205</v>
      </c>
      <c r="H202">
        <v>102.82644516878899</v>
      </c>
      <c r="I202">
        <v>5.1459999999999999</v>
      </c>
      <c r="K202" s="43">
        <f t="shared" si="9"/>
        <v>-8.5265128291212022E-13</v>
      </c>
      <c r="L202" s="43">
        <f t="shared" si="10"/>
        <v>-4.5474735088646412E-13</v>
      </c>
      <c r="M202" s="43">
        <f t="shared" si="11"/>
        <v>0</v>
      </c>
    </row>
    <row r="203" spans="1:13" x14ac:dyDescent="0.35">
      <c r="A203" t="s">
        <v>186</v>
      </c>
      <c r="B203" s="43">
        <v>102.78147889062222</v>
      </c>
      <c r="C203" s="43">
        <v>102.83289533829137</v>
      </c>
      <c r="D203" s="43">
        <v>5.1459999999999999</v>
      </c>
      <c r="F203" t="s">
        <v>186</v>
      </c>
      <c r="G203">
        <v>102.781478890622</v>
      </c>
      <c r="H203">
        <v>102.832895338291</v>
      </c>
      <c r="I203">
        <v>5.1459999999999999</v>
      </c>
      <c r="K203" s="43">
        <f t="shared" si="9"/>
        <v>2.2737367544323206E-13</v>
      </c>
      <c r="L203" s="43">
        <f t="shared" si="10"/>
        <v>3.694822225952521E-13</v>
      </c>
      <c r="M203" s="43">
        <f t="shared" si="11"/>
        <v>0</v>
      </c>
    </row>
    <row r="204" spans="1:13" x14ac:dyDescent="0.35">
      <c r="A204" t="s">
        <v>113</v>
      </c>
      <c r="B204" s="43">
        <v>100.71199684141612</v>
      </c>
      <c r="C204" s="43">
        <v>100.76237803043134</v>
      </c>
      <c r="D204" s="43">
        <v>4.4659525588419031</v>
      </c>
      <c r="F204" t="s">
        <v>113</v>
      </c>
      <c r="G204">
        <v>100.711996841417</v>
      </c>
      <c r="H204">
        <v>100.762378030432</v>
      </c>
      <c r="I204">
        <v>4.4659525588419999</v>
      </c>
      <c r="K204" s="43">
        <f t="shared" si="9"/>
        <v>-8.8107299234252423E-13</v>
      </c>
      <c r="L204" s="43">
        <f t="shared" si="10"/>
        <v>-6.6791017161449417E-13</v>
      </c>
      <c r="M204" s="43">
        <f t="shared" si="11"/>
        <v>-9.681144774731365E-14</v>
      </c>
    </row>
    <row r="205" spans="1:13" x14ac:dyDescent="0.35">
      <c r="A205" t="s">
        <v>187</v>
      </c>
      <c r="B205" s="43">
        <v>102.78965558949223</v>
      </c>
      <c r="C205" s="43">
        <v>102.84107612755599</v>
      </c>
      <c r="D205" s="43">
        <v>5.1459999999999999</v>
      </c>
      <c r="F205" t="s">
        <v>187</v>
      </c>
      <c r="G205">
        <v>102.789655589492</v>
      </c>
      <c r="H205">
        <v>102.84107612755599</v>
      </c>
      <c r="I205">
        <v>5.1459999999999999</v>
      </c>
      <c r="K205" s="43">
        <f t="shared" si="9"/>
        <v>2.2737367544323206E-13</v>
      </c>
      <c r="L205" s="43">
        <f t="shared" si="10"/>
        <v>0</v>
      </c>
      <c r="M205" s="43">
        <f t="shared" si="11"/>
        <v>0</v>
      </c>
    </row>
    <row r="206" spans="1:13" x14ac:dyDescent="0.35">
      <c r="A206" t="s">
        <v>188</v>
      </c>
      <c r="B206" s="43">
        <v>102.79256812404053</v>
      </c>
      <c r="C206" s="43">
        <v>102.84399011910007</v>
      </c>
      <c r="D206" s="43">
        <v>5.1459999999999999</v>
      </c>
      <c r="F206" t="s">
        <v>188</v>
      </c>
      <c r="G206">
        <v>102.79256812404</v>
      </c>
      <c r="H206">
        <v>102.8439901191</v>
      </c>
      <c r="I206">
        <v>5.1459999999999999</v>
      </c>
      <c r="K206" s="43">
        <f t="shared" si="9"/>
        <v>5.2580162446247414E-13</v>
      </c>
      <c r="L206" s="43">
        <f t="shared" si="10"/>
        <v>0</v>
      </c>
      <c r="M206" s="43">
        <f t="shared" si="11"/>
        <v>0</v>
      </c>
    </row>
    <row r="207" spans="1:13" x14ac:dyDescent="0.35">
      <c r="A207" t="s">
        <v>189</v>
      </c>
      <c r="B207" s="43">
        <v>102.79547660707286</v>
      </c>
      <c r="C207" s="43">
        <v>102.84690005710141</v>
      </c>
      <c r="D207" s="43">
        <v>5.1459999999999999</v>
      </c>
      <c r="F207" t="s">
        <v>189</v>
      </c>
      <c r="G207">
        <v>102.795476607072</v>
      </c>
      <c r="H207">
        <v>102.846900057101</v>
      </c>
      <c r="I207">
        <v>5.1459999999999999</v>
      </c>
      <c r="K207" s="43">
        <f t="shared" si="9"/>
        <v>8.5265128291212022E-13</v>
      </c>
      <c r="L207" s="43">
        <f t="shared" si="10"/>
        <v>4.1211478674085811E-13</v>
      </c>
      <c r="M207" s="43">
        <f t="shared" si="11"/>
        <v>0</v>
      </c>
    </row>
    <row r="208" spans="1:13" x14ac:dyDescent="0.35">
      <c r="A208" t="s">
        <v>240</v>
      </c>
      <c r="B208" s="43">
        <v>100.01881089435952</v>
      </c>
      <c r="C208" s="43">
        <v>100.06884531701802</v>
      </c>
      <c r="D208" s="43">
        <v>5.194</v>
      </c>
      <c r="F208" t="s">
        <v>240</v>
      </c>
      <c r="G208">
        <v>100.01881089435901</v>
      </c>
      <c r="H208">
        <v>100.068845317018</v>
      </c>
      <c r="I208">
        <v>5.194</v>
      </c>
      <c r="K208" s="43">
        <f t="shared" si="9"/>
        <v>5.1159076974727213E-13</v>
      </c>
      <c r="L208" s="43">
        <f t="shared" si="10"/>
        <v>0</v>
      </c>
      <c r="M208" s="43">
        <f t="shared" si="11"/>
        <v>0</v>
      </c>
    </row>
    <row r="209" spans="1:13" x14ac:dyDescent="0.35">
      <c r="A209" t="s">
        <v>90</v>
      </c>
      <c r="B209" s="43">
        <v>100.55142534235334</v>
      </c>
      <c r="C209" s="43">
        <v>100.60172620545606</v>
      </c>
      <c r="D209" s="43">
        <v>4.845841303005006</v>
      </c>
      <c r="F209" t="s">
        <v>90</v>
      </c>
      <c r="G209">
        <v>100.551425342353</v>
      </c>
      <c r="H209">
        <v>100.601726205456</v>
      </c>
      <c r="I209">
        <v>4.8458413030049998</v>
      </c>
      <c r="K209" s="43">
        <f t="shared" si="9"/>
        <v>3.4106051316484809E-13</v>
      </c>
      <c r="L209" s="43">
        <f t="shared" si="10"/>
        <v>0</v>
      </c>
      <c r="M209" s="43">
        <f t="shared" si="11"/>
        <v>0</v>
      </c>
    </row>
    <row r="210" spans="1:13" x14ac:dyDescent="0.35">
      <c r="A210" t="s">
        <v>125</v>
      </c>
      <c r="B210" s="43">
        <v>100.46366516673733</v>
      </c>
      <c r="C210" s="43">
        <v>100.51392212780122</v>
      </c>
      <c r="D210" s="43">
        <v>4.4044475693337901</v>
      </c>
      <c r="F210" t="s">
        <v>125</v>
      </c>
      <c r="G210">
        <v>100.463665166737</v>
      </c>
      <c r="H210">
        <v>100.513922127801</v>
      </c>
      <c r="I210">
        <v>4.4044475693339997</v>
      </c>
      <c r="K210" s="43">
        <f t="shared" si="9"/>
        <v>3.2684965844964609E-13</v>
      </c>
      <c r="L210" s="43">
        <f t="shared" si="10"/>
        <v>2.2737367544323206E-13</v>
      </c>
      <c r="M210" s="43">
        <f t="shared" si="11"/>
        <v>-2.0961010704922955E-13</v>
      </c>
    </row>
    <row r="211" spans="1:13" x14ac:dyDescent="0.35">
      <c r="A211" t="s">
        <v>257</v>
      </c>
      <c r="B211" s="43">
        <v>100.25074836441458</v>
      </c>
      <c r="C211" s="43">
        <v>100.30089881382148</v>
      </c>
      <c r="D211" s="43">
        <v>5.194</v>
      </c>
      <c r="F211" t="s">
        <v>257</v>
      </c>
      <c r="G211">
        <v>100.25074836441399</v>
      </c>
      <c r="H211">
        <v>100.30089881382099</v>
      </c>
      <c r="I211">
        <v>5.194</v>
      </c>
      <c r="K211" s="43">
        <f t="shared" si="9"/>
        <v>5.8264504332328215E-13</v>
      </c>
      <c r="L211" s="43">
        <f t="shared" si="10"/>
        <v>4.8316906031686813E-13</v>
      </c>
      <c r="M211" s="43">
        <f t="shared" si="11"/>
        <v>0</v>
      </c>
    </row>
    <row r="212" spans="1:13" x14ac:dyDescent="0.35">
      <c r="A212" t="s">
        <v>259</v>
      </c>
      <c r="B212" s="43">
        <v>100.25250695463028</v>
      </c>
      <c r="C212" s="43">
        <v>100.30265828377216</v>
      </c>
      <c r="D212" s="43">
        <v>5.194</v>
      </c>
      <c r="F212" t="s">
        <v>259</v>
      </c>
      <c r="G212">
        <v>100.25250695462999</v>
      </c>
      <c r="H212">
        <v>100.302658283772</v>
      </c>
      <c r="I212">
        <v>5.194</v>
      </c>
      <c r="K212" s="43">
        <f t="shared" si="9"/>
        <v>2.8421709430404007E-13</v>
      </c>
      <c r="L212" s="43">
        <f t="shared" si="10"/>
        <v>1.5631940186722204E-13</v>
      </c>
      <c r="M212" s="43">
        <f t="shared" si="11"/>
        <v>0</v>
      </c>
    </row>
    <row r="213" spans="1:13" x14ac:dyDescent="0.35">
      <c r="A213" t="s">
        <v>267</v>
      </c>
      <c r="B213" s="43">
        <v>100.48862952604412</v>
      </c>
      <c r="C213" s="43">
        <v>100.53889897553188</v>
      </c>
      <c r="D213" s="43">
        <v>5.194</v>
      </c>
      <c r="F213" t="s">
        <v>267</v>
      </c>
      <c r="G213">
        <v>100.48862952604399</v>
      </c>
      <c r="H213">
        <v>100.53889897553201</v>
      </c>
      <c r="I213">
        <v>5.194</v>
      </c>
      <c r="K213" s="43">
        <f t="shared" si="9"/>
        <v>1.2789769243681803E-13</v>
      </c>
      <c r="L213" s="43">
        <f t="shared" si="10"/>
        <v>-1.2789769243681803E-13</v>
      </c>
      <c r="M213" s="43">
        <f t="shared" si="11"/>
        <v>0</v>
      </c>
    </row>
    <row r="214" spans="1:13" x14ac:dyDescent="0.35">
      <c r="A214" t="s">
        <v>279</v>
      </c>
      <c r="B214" s="43">
        <v>100.48862952604412</v>
      </c>
      <c r="C214" s="43">
        <v>100.53889897553188</v>
      </c>
      <c r="D214" s="43">
        <v>5.194</v>
      </c>
      <c r="F214" t="s">
        <v>279</v>
      </c>
      <c r="G214">
        <v>100.48862952604399</v>
      </c>
      <c r="H214">
        <v>100.53889897553201</v>
      </c>
      <c r="I214">
        <v>5.194</v>
      </c>
      <c r="K214" s="43">
        <f t="shared" si="9"/>
        <v>1.2789769243681803E-13</v>
      </c>
      <c r="L214" s="43">
        <f t="shared" si="10"/>
        <v>-1.2789769243681803E-13</v>
      </c>
      <c r="M214" s="43">
        <f t="shared" si="11"/>
        <v>0</v>
      </c>
    </row>
    <row r="215" spans="1:13" x14ac:dyDescent="0.35">
      <c r="A215" t="s">
        <v>278</v>
      </c>
      <c r="B215" s="43">
        <v>97.800369226933313</v>
      </c>
      <c r="C215" s="43">
        <v>97.849293873870238</v>
      </c>
      <c r="D215" s="43">
        <v>5.242</v>
      </c>
      <c r="F215" t="s">
        <v>278</v>
      </c>
      <c r="G215">
        <v>97.800369226933</v>
      </c>
      <c r="H215">
        <v>97.849293873869996</v>
      </c>
      <c r="I215">
        <v>5.242</v>
      </c>
      <c r="K215" s="43">
        <f t="shared" si="9"/>
        <v>3.1263880373444408E-13</v>
      </c>
      <c r="L215" s="43">
        <f t="shared" si="10"/>
        <v>2.4158453015843406E-13</v>
      </c>
      <c r="M215" s="43">
        <f t="shared" si="11"/>
        <v>0</v>
      </c>
    </row>
    <row r="216" spans="1:13" x14ac:dyDescent="0.35">
      <c r="A216" t="s">
        <v>282</v>
      </c>
      <c r="B216" s="43">
        <v>97.800369226933313</v>
      </c>
      <c r="C216" s="43">
        <v>97.849293873870238</v>
      </c>
      <c r="D216" s="43">
        <v>5.242</v>
      </c>
      <c r="F216" t="s">
        <v>282</v>
      </c>
      <c r="G216">
        <v>97.800369226933</v>
      </c>
      <c r="H216">
        <v>97.849293873869996</v>
      </c>
      <c r="I216">
        <v>5.242</v>
      </c>
      <c r="K216" s="43">
        <f t="shared" si="9"/>
        <v>3.1263880373444408E-13</v>
      </c>
      <c r="L216" s="43">
        <f t="shared" si="10"/>
        <v>2.4158453015843406E-13</v>
      </c>
      <c r="M216" s="43">
        <f t="shared" si="11"/>
        <v>0</v>
      </c>
    </row>
    <row r="217" spans="1:13" x14ac:dyDescent="0.35">
      <c r="A217" t="s">
        <v>285</v>
      </c>
      <c r="B217" s="43">
        <v>97.800369226933313</v>
      </c>
      <c r="C217" s="43">
        <v>97.849293873870238</v>
      </c>
      <c r="D217" s="43">
        <v>5.242</v>
      </c>
      <c r="F217" t="s">
        <v>285</v>
      </c>
      <c r="G217">
        <v>97.800369226933</v>
      </c>
      <c r="H217">
        <v>97.849293873869996</v>
      </c>
      <c r="I217">
        <v>5.242</v>
      </c>
      <c r="K217" s="43">
        <f t="shared" si="9"/>
        <v>3.1263880373444408E-13</v>
      </c>
      <c r="L217" s="43">
        <f t="shared" si="10"/>
        <v>2.4158453015843406E-13</v>
      </c>
      <c r="M217" s="43">
        <f t="shared" si="11"/>
        <v>0</v>
      </c>
    </row>
    <row r="218" spans="1:13" x14ac:dyDescent="0.35">
      <c r="A218" t="s">
        <v>290</v>
      </c>
      <c r="B218" s="43">
        <v>97.068455069420153</v>
      </c>
      <c r="C218" s="43">
        <v>97.117013576208251</v>
      </c>
      <c r="D218" s="43">
        <v>5.242</v>
      </c>
      <c r="F218" t="s">
        <v>290</v>
      </c>
      <c r="G218">
        <v>97.068455069419997</v>
      </c>
      <c r="H218">
        <v>97.117013576207995</v>
      </c>
      <c r="I218">
        <v>5.242</v>
      </c>
      <c r="K218" s="43">
        <f t="shared" si="9"/>
        <v>1.5631940186722204E-13</v>
      </c>
      <c r="L218" s="43">
        <f t="shared" si="10"/>
        <v>2.5579538487363607E-13</v>
      </c>
      <c r="M218" s="43">
        <f t="shared" si="11"/>
        <v>0</v>
      </c>
    </row>
    <row r="219" spans="1:13" x14ac:dyDescent="0.35">
      <c r="A219" t="s">
        <v>302</v>
      </c>
      <c r="B219" s="43">
        <v>97.068455069420153</v>
      </c>
      <c r="C219" s="43">
        <v>97.117013576208251</v>
      </c>
      <c r="D219" s="43">
        <v>5.242</v>
      </c>
      <c r="F219" t="s">
        <v>302</v>
      </c>
      <c r="G219">
        <v>97.068455069419997</v>
      </c>
      <c r="H219">
        <v>97.117013576207995</v>
      </c>
      <c r="I219">
        <v>5.242</v>
      </c>
      <c r="K219" s="43">
        <f t="shared" si="9"/>
        <v>1.5631940186722204E-13</v>
      </c>
      <c r="L219" s="43">
        <f t="shared" si="10"/>
        <v>2.5579538487363607E-13</v>
      </c>
      <c r="M219" s="43">
        <f t="shared" si="11"/>
        <v>0</v>
      </c>
    </row>
    <row r="220" spans="1:13" x14ac:dyDescent="0.35">
      <c r="A220" t="s">
        <v>303</v>
      </c>
      <c r="B220" s="43">
        <v>97.068455069420153</v>
      </c>
      <c r="C220" s="43">
        <v>97.117013576208251</v>
      </c>
      <c r="D220" s="43">
        <v>5.242</v>
      </c>
      <c r="F220" t="s">
        <v>303</v>
      </c>
      <c r="G220">
        <v>97.068455069419997</v>
      </c>
      <c r="H220">
        <v>97.117013576207995</v>
      </c>
      <c r="I220">
        <v>5.242</v>
      </c>
      <c r="K220" s="43">
        <f t="shared" si="9"/>
        <v>1.5631940186722204E-13</v>
      </c>
      <c r="L220" s="43">
        <f t="shared" si="10"/>
        <v>2.5579538487363607E-13</v>
      </c>
      <c r="M220" s="43">
        <f t="shared" si="11"/>
        <v>0</v>
      </c>
    </row>
    <row r="221" spans="1:13" x14ac:dyDescent="0.35">
      <c r="A221" t="s">
        <v>305</v>
      </c>
      <c r="B221" s="43">
        <v>97.046002947456856</v>
      </c>
      <c r="C221" s="43">
        <v>97.094550222568131</v>
      </c>
      <c r="D221" s="43">
        <v>5.242</v>
      </c>
      <c r="F221" t="s">
        <v>305</v>
      </c>
      <c r="G221">
        <v>97.046002947456998</v>
      </c>
      <c r="H221">
        <v>97.094550222568003</v>
      </c>
      <c r="I221">
        <v>5.242</v>
      </c>
      <c r="K221" s="43">
        <f t="shared" si="9"/>
        <v>-1.4210854715202004E-13</v>
      </c>
      <c r="L221" s="43">
        <f t="shared" si="10"/>
        <v>1.2789769243681803E-13</v>
      </c>
      <c r="M221" s="43">
        <f t="shared" si="11"/>
        <v>0</v>
      </c>
    </row>
    <row r="222" spans="1:13" x14ac:dyDescent="0.35">
      <c r="A222" t="s">
        <v>312</v>
      </c>
      <c r="B222" s="43">
        <v>97.046002947456856</v>
      </c>
      <c r="C222" s="43">
        <v>97.094550222568131</v>
      </c>
      <c r="D222" s="43">
        <v>5.242</v>
      </c>
      <c r="F222" t="s">
        <v>312</v>
      </c>
      <c r="G222">
        <v>97.046002947456998</v>
      </c>
      <c r="H222">
        <v>97.094550222568003</v>
      </c>
      <c r="I222">
        <v>5.242</v>
      </c>
      <c r="K222" s="43">
        <f t="shared" si="9"/>
        <v>-1.4210854715202004E-13</v>
      </c>
      <c r="L222" s="43">
        <f t="shared" si="10"/>
        <v>1.2789769243681803E-13</v>
      </c>
      <c r="M222" s="43">
        <f t="shared" si="11"/>
        <v>0</v>
      </c>
    </row>
    <row r="223" spans="1:13" x14ac:dyDescent="0.35">
      <c r="A223" t="s">
        <v>318</v>
      </c>
      <c r="B223" s="43">
        <v>97.507903850476993</v>
      </c>
      <c r="C223" s="43">
        <v>97.556682191572776</v>
      </c>
      <c r="D223" s="43">
        <v>5.242</v>
      </c>
      <c r="F223" t="s">
        <v>318</v>
      </c>
      <c r="G223">
        <v>97.507903850477007</v>
      </c>
      <c r="H223">
        <v>97.556682191573003</v>
      </c>
      <c r="I223">
        <v>5.242</v>
      </c>
      <c r="K223" s="43">
        <f t="shared" si="9"/>
        <v>0</v>
      </c>
      <c r="L223" s="43">
        <f t="shared" si="10"/>
        <v>-2.2737367544323206E-13</v>
      </c>
      <c r="M223" s="43">
        <f t="shared" si="11"/>
        <v>0</v>
      </c>
    </row>
    <row r="224" spans="1:13" x14ac:dyDescent="0.35">
      <c r="A224" t="s">
        <v>321</v>
      </c>
      <c r="B224" s="43">
        <v>97.507903850476993</v>
      </c>
      <c r="C224" s="43">
        <v>97.556682191572776</v>
      </c>
      <c r="D224" s="43">
        <v>5.242</v>
      </c>
      <c r="F224" t="s">
        <v>321</v>
      </c>
      <c r="G224">
        <v>97.507903850477007</v>
      </c>
      <c r="H224">
        <v>97.556682191573003</v>
      </c>
      <c r="I224">
        <v>5.242</v>
      </c>
      <c r="K224" s="43">
        <f t="shared" si="9"/>
        <v>0</v>
      </c>
      <c r="L224" s="43">
        <f t="shared" si="10"/>
        <v>-2.2737367544323206E-13</v>
      </c>
      <c r="M224" s="43">
        <f t="shared" si="11"/>
        <v>0</v>
      </c>
    </row>
    <row r="225" spans="1:13" x14ac:dyDescent="0.35">
      <c r="A225" t="s">
        <v>329</v>
      </c>
      <c r="B225" s="43">
        <v>97.507903850476993</v>
      </c>
      <c r="C225" s="43">
        <v>97.556682191572776</v>
      </c>
      <c r="D225" s="43">
        <v>5.242</v>
      </c>
      <c r="F225" t="s">
        <v>329</v>
      </c>
      <c r="G225">
        <v>97.507903850477007</v>
      </c>
      <c r="H225">
        <v>97.556682191573003</v>
      </c>
      <c r="I225">
        <v>5.242</v>
      </c>
      <c r="K225" s="43">
        <f t="shared" si="9"/>
        <v>0</v>
      </c>
      <c r="L225" s="43">
        <f t="shared" si="10"/>
        <v>-2.2737367544323206E-13</v>
      </c>
      <c r="M225" s="43">
        <f t="shared" si="11"/>
        <v>0</v>
      </c>
    </row>
    <row r="226" spans="1:13" x14ac:dyDescent="0.35">
      <c r="A226" t="s">
        <v>342</v>
      </c>
      <c r="B226" s="43">
        <v>98.130344242757346</v>
      </c>
      <c r="C226" s="43">
        <v>98.17943395973721</v>
      </c>
      <c r="D226" s="43">
        <v>5.29</v>
      </c>
      <c r="F226" t="s">
        <v>342</v>
      </c>
      <c r="G226">
        <v>98.130344242757005</v>
      </c>
      <c r="H226">
        <v>98.179433959736997</v>
      </c>
      <c r="I226">
        <v>5.29</v>
      </c>
      <c r="K226" s="43">
        <f t="shared" si="9"/>
        <v>3.4106051316484809E-13</v>
      </c>
      <c r="L226" s="43">
        <f t="shared" si="10"/>
        <v>2.1316282072803006E-13</v>
      </c>
      <c r="M226" s="43">
        <f t="shared" si="11"/>
        <v>0</v>
      </c>
    </row>
    <row r="227" spans="1:13" x14ac:dyDescent="0.35">
      <c r="A227" t="s">
        <v>354</v>
      </c>
      <c r="B227" s="43">
        <v>98.130344242757346</v>
      </c>
      <c r="C227" s="43">
        <v>98.17943395973721</v>
      </c>
      <c r="D227" s="43">
        <v>5.29</v>
      </c>
      <c r="F227" t="s">
        <v>354</v>
      </c>
      <c r="G227">
        <v>98.130344242757005</v>
      </c>
      <c r="H227">
        <v>98.179433959736997</v>
      </c>
      <c r="I227">
        <v>5.29</v>
      </c>
      <c r="K227" s="43">
        <f t="shared" si="9"/>
        <v>3.4106051316484809E-13</v>
      </c>
      <c r="L227" s="43">
        <f t="shared" si="10"/>
        <v>2.1316282072803006E-13</v>
      </c>
      <c r="M227" s="43">
        <f t="shared" si="11"/>
        <v>0</v>
      </c>
    </row>
    <row r="228" spans="1:13" x14ac:dyDescent="0.35">
      <c r="A228" t="s">
        <v>360</v>
      </c>
      <c r="B228" s="43">
        <v>98.130344242757346</v>
      </c>
      <c r="C228" s="43">
        <v>98.17943395973721</v>
      </c>
      <c r="D228" s="43">
        <v>5.29</v>
      </c>
      <c r="F228" t="s">
        <v>360</v>
      </c>
      <c r="G228">
        <v>98.130344242757005</v>
      </c>
      <c r="H228">
        <v>98.179433959736997</v>
      </c>
      <c r="I228">
        <v>5.29</v>
      </c>
      <c r="K228" s="43">
        <f t="shared" si="9"/>
        <v>3.4106051316484809E-13</v>
      </c>
      <c r="L228" s="43">
        <f t="shared" si="10"/>
        <v>2.1316282072803006E-13</v>
      </c>
      <c r="M228" s="43">
        <f t="shared" si="11"/>
        <v>0</v>
      </c>
    </row>
    <row r="229" spans="1:13" x14ac:dyDescent="0.35">
      <c r="A229" t="s">
        <v>363</v>
      </c>
      <c r="B229" s="43">
        <v>99.95</v>
      </c>
      <c r="C229" s="43">
        <v>100</v>
      </c>
      <c r="D229" s="43">
        <v>5.29</v>
      </c>
      <c r="F229" t="s">
        <v>363</v>
      </c>
      <c r="G229">
        <v>99.95</v>
      </c>
      <c r="H229">
        <v>100</v>
      </c>
      <c r="I229">
        <v>5.29</v>
      </c>
      <c r="K229" s="43">
        <f t="shared" si="9"/>
        <v>0</v>
      </c>
      <c r="L229" s="43">
        <f t="shared" si="10"/>
        <v>0</v>
      </c>
      <c r="M229" s="43">
        <f t="shared" si="11"/>
        <v>0</v>
      </c>
    </row>
    <row r="230" spans="1:13" x14ac:dyDescent="0.35">
      <c r="A230" t="s">
        <v>304</v>
      </c>
      <c r="B230" s="43">
        <v>98.329275289767466</v>
      </c>
      <c r="C230" s="43">
        <v>98.37846452202848</v>
      </c>
      <c r="D230" s="43">
        <v>5.6139999999999972</v>
      </c>
      <c r="F230" t="s">
        <v>304</v>
      </c>
      <c r="G230">
        <v>98.329275289768006</v>
      </c>
      <c r="H230">
        <v>98.378464522029006</v>
      </c>
      <c r="I230">
        <v>5.6139999999999999</v>
      </c>
      <c r="K230" s="43">
        <f t="shared" si="9"/>
        <v>-5.4001247917767614E-13</v>
      </c>
      <c r="L230" s="43">
        <f t="shared" si="10"/>
        <v>-5.2580162446247414E-13</v>
      </c>
      <c r="M230" s="43">
        <f t="shared" si="11"/>
        <v>0</v>
      </c>
    </row>
    <row r="231" spans="1:13" x14ac:dyDescent="0.35">
      <c r="A231" t="s">
        <v>294</v>
      </c>
      <c r="B231" s="43">
        <v>98.329275289767466</v>
      </c>
      <c r="C231" s="43">
        <v>98.37846452202848</v>
      </c>
      <c r="D231" s="43">
        <v>5.6139999999999972</v>
      </c>
      <c r="F231" t="s">
        <v>294</v>
      </c>
      <c r="G231">
        <v>98.329275289768006</v>
      </c>
      <c r="H231">
        <v>98.378464522029006</v>
      </c>
      <c r="I231">
        <v>5.6139999999999999</v>
      </c>
      <c r="K231" s="43">
        <f t="shared" si="9"/>
        <v>-5.4001247917767614E-13</v>
      </c>
      <c r="L231" s="43">
        <f t="shared" si="10"/>
        <v>-5.2580162446247414E-13</v>
      </c>
      <c r="M231" s="43">
        <f t="shared" si="11"/>
        <v>0</v>
      </c>
    </row>
    <row r="232" spans="1:13" x14ac:dyDescent="0.35">
      <c r="A232" t="s">
        <v>306</v>
      </c>
      <c r="B232" s="43">
        <v>98.323608593482518</v>
      </c>
      <c r="C232" s="43">
        <v>98.372794990978008</v>
      </c>
      <c r="D232" s="43">
        <v>5.6139999999999972</v>
      </c>
      <c r="F232" t="s">
        <v>306</v>
      </c>
      <c r="G232">
        <v>98.323608593483002</v>
      </c>
      <c r="H232">
        <v>98.372794990977994</v>
      </c>
      <c r="I232">
        <v>5.6139999999999999</v>
      </c>
      <c r="K232" s="43">
        <f t="shared" si="9"/>
        <v>-4.8316906031686813E-13</v>
      </c>
      <c r="L232" s="43">
        <f t="shared" si="10"/>
        <v>0</v>
      </c>
      <c r="M232" s="43">
        <f t="shared" si="11"/>
        <v>0</v>
      </c>
    </row>
    <row r="233" spans="1:13" x14ac:dyDescent="0.35">
      <c r="A233" t="s">
        <v>311</v>
      </c>
      <c r="B233" s="43">
        <v>98.323608593482518</v>
      </c>
      <c r="C233" s="43">
        <v>98.372794990978008</v>
      </c>
      <c r="D233" s="43">
        <v>5.6139999999999972</v>
      </c>
      <c r="F233" t="s">
        <v>311</v>
      </c>
      <c r="G233">
        <v>98.323608593483002</v>
      </c>
      <c r="H233">
        <v>98.372794990977994</v>
      </c>
      <c r="I233">
        <v>5.6139999999999999</v>
      </c>
      <c r="K233" s="43">
        <f t="shared" si="9"/>
        <v>-4.8316906031686813E-13</v>
      </c>
      <c r="L233" s="43">
        <f t="shared" si="10"/>
        <v>0</v>
      </c>
      <c r="M233" s="43">
        <f t="shared" si="11"/>
        <v>0</v>
      </c>
    </row>
    <row r="234" spans="1:13" x14ac:dyDescent="0.35">
      <c r="A234" t="s">
        <v>319</v>
      </c>
      <c r="B234" s="43">
        <v>99.033868678393873</v>
      </c>
      <c r="C234" s="43">
        <v>99.083410383585658</v>
      </c>
      <c r="D234" s="43">
        <v>5.6139999999999972</v>
      </c>
      <c r="F234" t="s">
        <v>319</v>
      </c>
      <c r="G234">
        <v>99.033868678394001</v>
      </c>
      <c r="H234">
        <v>99.083410383585999</v>
      </c>
      <c r="I234">
        <v>5.6139999999999999</v>
      </c>
      <c r="K234" s="43">
        <f t="shared" si="9"/>
        <v>-1.2789769243681803E-13</v>
      </c>
      <c r="L234" s="43">
        <f t="shared" si="10"/>
        <v>-3.4106051316484809E-13</v>
      </c>
      <c r="M234" s="43">
        <f t="shared" si="11"/>
        <v>0</v>
      </c>
    </row>
    <row r="235" spans="1:13" x14ac:dyDescent="0.35">
      <c r="A235" t="s">
        <v>322</v>
      </c>
      <c r="B235" s="43">
        <v>99.033868678393873</v>
      </c>
      <c r="C235" s="43">
        <v>99.083410383585658</v>
      </c>
      <c r="D235" s="43">
        <v>5.6139999999999972</v>
      </c>
      <c r="F235" t="s">
        <v>322</v>
      </c>
      <c r="G235">
        <v>99.033868678394001</v>
      </c>
      <c r="H235">
        <v>99.083410383585999</v>
      </c>
      <c r="I235">
        <v>5.6139999999999999</v>
      </c>
      <c r="K235" s="43">
        <f t="shared" si="9"/>
        <v>-1.2789769243681803E-13</v>
      </c>
      <c r="L235" s="43">
        <f t="shared" si="10"/>
        <v>-3.4106051316484809E-13</v>
      </c>
      <c r="M235" s="43">
        <f t="shared" si="11"/>
        <v>0</v>
      </c>
    </row>
    <row r="236" spans="1:13" x14ac:dyDescent="0.35">
      <c r="A236" t="s">
        <v>330</v>
      </c>
      <c r="B236" s="43">
        <v>99.033868678393873</v>
      </c>
      <c r="C236" s="43">
        <v>99.083410383585658</v>
      </c>
      <c r="D236" s="43">
        <v>5.6139999999999972</v>
      </c>
      <c r="F236" t="s">
        <v>330</v>
      </c>
      <c r="G236">
        <v>99.033868678394001</v>
      </c>
      <c r="H236">
        <v>99.083410383585999</v>
      </c>
      <c r="I236">
        <v>5.6139999999999999</v>
      </c>
      <c r="K236" s="43">
        <f t="shared" si="9"/>
        <v>-1.2789769243681803E-13</v>
      </c>
      <c r="L236" s="43">
        <f t="shared" si="10"/>
        <v>-3.4106051316484809E-13</v>
      </c>
      <c r="M236" s="43">
        <f t="shared" si="11"/>
        <v>0</v>
      </c>
    </row>
    <row r="237" spans="1:13" x14ac:dyDescent="0.35">
      <c r="A237" t="s">
        <v>337</v>
      </c>
      <c r="B237" s="43">
        <v>99.234688578290431</v>
      </c>
      <c r="C237" s="43">
        <v>99.284330743662252</v>
      </c>
      <c r="D237" s="43">
        <v>5.65</v>
      </c>
      <c r="F237" t="s">
        <v>337</v>
      </c>
      <c r="G237">
        <v>99.234688578290005</v>
      </c>
      <c r="H237">
        <v>99.284330743661997</v>
      </c>
      <c r="I237">
        <v>5.65</v>
      </c>
      <c r="K237" s="43">
        <f t="shared" si="9"/>
        <v>4.2632564145606011E-13</v>
      </c>
      <c r="L237" s="43">
        <f t="shared" si="10"/>
        <v>2.5579538487363607E-13</v>
      </c>
      <c r="M237" s="43">
        <f t="shared" si="11"/>
        <v>0</v>
      </c>
    </row>
    <row r="238" spans="1:13" x14ac:dyDescent="0.35">
      <c r="A238" t="s">
        <v>355</v>
      </c>
      <c r="B238" s="43">
        <v>99.234688578290431</v>
      </c>
      <c r="C238" s="43">
        <v>99.284330743662252</v>
      </c>
      <c r="D238" s="43">
        <v>5.65</v>
      </c>
      <c r="F238" t="s">
        <v>355</v>
      </c>
      <c r="G238">
        <v>99.234688578290005</v>
      </c>
      <c r="H238">
        <v>99.284330743661997</v>
      </c>
      <c r="I238">
        <v>5.65</v>
      </c>
      <c r="K238" s="43">
        <f t="shared" si="9"/>
        <v>4.2632564145606011E-13</v>
      </c>
      <c r="L238" s="43">
        <f t="shared" si="10"/>
        <v>2.5579538487363607E-13</v>
      </c>
      <c r="M238" s="43">
        <f t="shared" si="11"/>
        <v>0</v>
      </c>
    </row>
    <row r="239" spans="1:13" x14ac:dyDescent="0.35">
      <c r="A239" t="s">
        <v>361</v>
      </c>
      <c r="B239" s="43">
        <v>99.234688578290431</v>
      </c>
      <c r="C239" s="43">
        <v>99.284330743662252</v>
      </c>
      <c r="D239" s="43">
        <v>5.65</v>
      </c>
      <c r="F239" t="s">
        <v>361</v>
      </c>
      <c r="G239">
        <v>99.234688578290005</v>
      </c>
      <c r="H239">
        <v>99.284330743661997</v>
      </c>
      <c r="I239">
        <v>5.65</v>
      </c>
      <c r="K239" s="43">
        <f t="shared" si="9"/>
        <v>4.2632564145606011E-13</v>
      </c>
      <c r="L239" s="43">
        <f t="shared" si="10"/>
        <v>2.5579538487363607E-13</v>
      </c>
      <c r="M239" s="43">
        <f t="shared" si="11"/>
        <v>0</v>
      </c>
    </row>
    <row r="240" spans="1:13" x14ac:dyDescent="0.35">
      <c r="A240" t="s">
        <v>362</v>
      </c>
      <c r="B240" s="43">
        <v>99.95</v>
      </c>
      <c r="C240" s="43">
        <v>100</v>
      </c>
      <c r="D240" s="43">
        <v>5.65</v>
      </c>
      <c r="F240" t="s">
        <v>362</v>
      </c>
      <c r="G240">
        <v>99.95</v>
      </c>
      <c r="H240">
        <v>100</v>
      </c>
      <c r="I240">
        <v>5.65</v>
      </c>
      <c r="K240" s="43">
        <f t="shared" si="9"/>
        <v>0</v>
      </c>
      <c r="L240" s="43">
        <f t="shared" si="10"/>
        <v>0</v>
      </c>
      <c r="M240" s="43">
        <f t="shared" si="11"/>
        <v>0</v>
      </c>
    </row>
    <row r="241" spans="1:13" x14ac:dyDescent="0.35">
      <c r="A241" t="s">
        <v>370</v>
      </c>
      <c r="B241" s="43">
        <v>99.95</v>
      </c>
      <c r="C241" s="43">
        <v>100</v>
      </c>
      <c r="D241" s="43">
        <v>5.65</v>
      </c>
      <c r="F241" t="s">
        <v>370</v>
      </c>
      <c r="G241">
        <v>99.95</v>
      </c>
      <c r="H241">
        <v>100</v>
      </c>
      <c r="I241">
        <v>5.65</v>
      </c>
      <c r="K241" s="43">
        <f>B241-G241</f>
        <v>0</v>
      </c>
      <c r="L241" s="43">
        <f>C241-H241</f>
        <v>0</v>
      </c>
      <c r="M241" s="43">
        <f>D241-I241</f>
        <v>0</v>
      </c>
    </row>
    <row r="242" spans="1:13" x14ac:dyDescent="0.35">
      <c r="B242" s="43"/>
      <c r="C242" s="43"/>
      <c r="D242" s="43"/>
      <c r="G242" s="43"/>
      <c r="H242" s="43"/>
      <c r="I242" s="43"/>
      <c r="K242" s="43"/>
      <c r="L242" s="43"/>
      <c r="M242" s="43"/>
    </row>
    <row r="243" spans="1:13" x14ac:dyDescent="0.35">
      <c r="B243" s="43"/>
      <c r="C243" s="43"/>
      <c r="D243" s="43"/>
      <c r="G243" s="43"/>
      <c r="H243" s="43"/>
      <c r="I243" s="43"/>
      <c r="K243" s="43"/>
      <c r="L243" s="43"/>
      <c r="M243" s="43"/>
    </row>
    <row r="244" spans="1:13" x14ac:dyDescent="0.35">
      <c r="B244" s="43"/>
      <c r="C244" s="43"/>
      <c r="D244" s="43"/>
      <c r="K244" s="43"/>
      <c r="L244" s="43"/>
      <c r="M244" s="43"/>
    </row>
  </sheetData>
  <sheetProtection password="EF63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K238"/>
  <sheetViews>
    <sheetView workbookViewId="0">
      <selection activeCell="O21" sqref="O21"/>
    </sheetView>
  </sheetViews>
  <sheetFormatPr defaultRowHeight="14.5" x14ac:dyDescent="0.35"/>
  <cols>
    <col min="1" max="1" width="14.7265625" customWidth="1"/>
    <col min="6" max="6" width="10.26953125" bestFit="1" customWidth="1"/>
    <col min="11" max="11" width="12.453125" bestFit="1" customWidth="1"/>
  </cols>
  <sheetData>
    <row r="1" spans="1:11" x14ac:dyDescent="0.35">
      <c r="A1" t="s">
        <v>356</v>
      </c>
      <c r="G1" t="s">
        <v>357</v>
      </c>
    </row>
    <row r="3" spans="1:11" x14ac:dyDescent="0.35">
      <c r="A3" t="s">
        <v>349</v>
      </c>
      <c r="B3" t="s">
        <v>344</v>
      </c>
      <c r="C3" t="s">
        <v>345</v>
      </c>
      <c r="D3" t="s">
        <v>346</v>
      </c>
      <c r="F3" t="s">
        <v>349</v>
      </c>
      <c r="G3" t="s">
        <v>344</v>
      </c>
      <c r="H3" t="s">
        <v>345</v>
      </c>
      <c r="I3" t="s">
        <v>346</v>
      </c>
    </row>
    <row r="4" spans="1:11" x14ac:dyDescent="0.35">
      <c r="A4" t="s">
        <v>22</v>
      </c>
      <c r="B4">
        <v>99.997081512366393</v>
      </c>
      <c r="C4">
        <v>100.04710506489883</v>
      </c>
      <c r="D4">
        <v>4.71652827629448</v>
      </c>
      <c r="F4" t="s">
        <v>22</v>
      </c>
      <c r="G4">
        <v>99.997081512367004</v>
      </c>
      <c r="H4">
        <v>100.047105064899</v>
      </c>
      <c r="I4">
        <v>4.7165282762940004</v>
      </c>
      <c r="K4">
        <f>B4-G4</f>
        <v>-6.1106675275368616E-13</v>
      </c>
    </row>
    <row r="5" spans="1:11" x14ac:dyDescent="0.35">
      <c r="A5" t="s">
        <v>163</v>
      </c>
      <c r="B5">
        <v>100.01600653646541</v>
      </c>
      <c r="C5">
        <v>100.06603955624352</v>
      </c>
      <c r="D5">
        <v>4.2589074364281609</v>
      </c>
      <c r="F5" t="s">
        <v>163</v>
      </c>
      <c r="G5">
        <v>100.01600650921399</v>
      </c>
      <c r="H5">
        <v>100.066039528978</v>
      </c>
      <c r="I5">
        <v>4.2589064382490003</v>
      </c>
    </row>
    <row r="6" spans="1:11" x14ac:dyDescent="0.35">
      <c r="A6" t="s">
        <v>191</v>
      </c>
      <c r="B6">
        <v>100.05347991911897</v>
      </c>
      <c r="C6">
        <v>100.10353168496144</v>
      </c>
      <c r="D6">
        <v>1.6439999999999999</v>
      </c>
      <c r="F6" t="s">
        <v>191</v>
      </c>
      <c r="G6">
        <v>100.053479919119</v>
      </c>
      <c r="H6">
        <v>100.103531684961</v>
      </c>
      <c r="I6">
        <v>1.6439999999999999</v>
      </c>
    </row>
    <row r="7" spans="1:11" x14ac:dyDescent="0.35">
      <c r="A7" t="s">
        <v>131</v>
      </c>
      <c r="B7">
        <v>100.18297453029948</v>
      </c>
      <c r="C7">
        <v>100.23309107583739</v>
      </c>
      <c r="D7">
        <v>4.2816867702432528</v>
      </c>
      <c r="F7" t="s">
        <v>131</v>
      </c>
      <c r="G7">
        <v>100.18297453029901</v>
      </c>
      <c r="H7">
        <v>100.233091075837</v>
      </c>
      <c r="I7">
        <v>4.2816867702429997</v>
      </c>
    </row>
    <row r="8" spans="1:11" x14ac:dyDescent="0.35">
      <c r="A8" t="s">
        <v>61</v>
      </c>
      <c r="B8">
        <v>100.21506054122673</v>
      </c>
      <c r="C8">
        <v>100.26519313779562</v>
      </c>
      <c r="D8">
        <v>4.394595833415929</v>
      </c>
      <c r="F8" t="s">
        <v>61</v>
      </c>
      <c r="G8">
        <v>100.21506054122599</v>
      </c>
      <c r="H8">
        <v>100.26519313779499</v>
      </c>
      <c r="I8">
        <v>4.394595833416</v>
      </c>
    </row>
    <row r="9" spans="1:11" x14ac:dyDescent="0.35">
      <c r="A9" t="s">
        <v>25</v>
      </c>
      <c r="B9">
        <v>100.27057647007074</v>
      </c>
      <c r="C9">
        <v>100.32073683848998</v>
      </c>
      <c r="D9">
        <v>4.7036636180183642</v>
      </c>
      <c r="F9" t="s">
        <v>25</v>
      </c>
      <c r="G9">
        <v>100.27057647007101</v>
      </c>
      <c r="H9">
        <v>100.32073683849001</v>
      </c>
      <c r="I9">
        <v>4.703663618018</v>
      </c>
    </row>
    <row r="10" spans="1:11" x14ac:dyDescent="0.35">
      <c r="A10" t="s">
        <v>293</v>
      </c>
      <c r="B10">
        <v>100.03822934261363</v>
      </c>
      <c r="C10">
        <v>100.0882734793533</v>
      </c>
      <c r="D10">
        <v>1.6439999999999999</v>
      </c>
      <c r="F10" t="s">
        <v>293</v>
      </c>
      <c r="G10">
        <v>100.03822934261299</v>
      </c>
      <c r="H10">
        <v>100.08827347935301</v>
      </c>
      <c r="I10">
        <v>1.6439999999999999</v>
      </c>
    </row>
    <row r="11" spans="1:11" x14ac:dyDescent="0.35">
      <c r="A11" t="s">
        <v>180</v>
      </c>
      <c r="B11">
        <v>100.17901408890432</v>
      </c>
      <c r="C11">
        <v>100.22912865323093</v>
      </c>
      <c r="D11">
        <v>1.6439999999999999</v>
      </c>
      <c r="F11" t="s">
        <v>180</v>
      </c>
      <c r="G11">
        <v>100.179014088904</v>
      </c>
      <c r="H11">
        <v>100.229128653231</v>
      </c>
      <c r="I11">
        <v>1.6439999999999999</v>
      </c>
    </row>
    <row r="12" spans="1:11" x14ac:dyDescent="0.35">
      <c r="A12" t="s">
        <v>19</v>
      </c>
      <c r="B12">
        <v>100.50260624019323</v>
      </c>
      <c r="C12">
        <v>100.55288268153399</v>
      </c>
      <c r="D12">
        <v>4.6928042977594062</v>
      </c>
      <c r="F12" t="s">
        <v>19</v>
      </c>
      <c r="G12">
        <v>100.502606240193</v>
      </c>
      <c r="H12">
        <v>100.552882681534</v>
      </c>
      <c r="I12">
        <v>4.6928042977590003</v>
      </c>
    </row>
    <row r="13" spans="1:11" x14ac:dyDescent="0.35">
      <c r="A13" t="s">
        <v>31</v>
      </c>
      <c r="B13">
        <v>100.66193035635771</v>
      </c>
      <c r="C13">
        <v>100.71228649960752</v>
      </c>
      <c r="D13">
        <v>4.7164056790811824</v>
      </c>
      <c r="F13" t="s">
        <v>31</v>
      </c>
      <c r="G13">
        <v>100.661930356358</v>
      </c>
      <c r="H13">
        <v>100.712286499608</v>
      </c>
      <c r="I13">
        <v>4.7164056790810003</v>
      </c>
    </row>
    <row r="14" spans="1:11" x14ac:dyDescent="0.35">
      <c r="A14" t="s">
        <v>313</v>
      </c>
      <c r="B14">
        <v>100.25927664026264</v>
      </c>
      <c r="C14">
        <v>100.3094313559406</v>
      </c>
      <c r="D14">
        <v>1.8053999999999999</v>
      </c>
      <c r="F14" t="s">
        <v>332</v>
      </c>
      <c r="G14">
        <v>100.259276640263</v>
      </c>
      <c r="H14">
        <v>100.309431355941</v>
      </c>
      <c r="I14">
        <v>1.8053999999999999</v>
      </c>
    </row>
    <row r="15" spans="1:11" x14ac:dyDescent="0.35">
      <c r="A15" t="s">
        <v>34</v>
      </c>
      <c r="B15">
        <v>100.28556205260134</v>
      </c>
      <c r="C15">
        <v>100.33572991756012</v>
      </c>
      <c r="D15">
        <v>4.765251624649034</v>
      </c>
      <c r="F15" t="s">
        <v>34</v>
      </c>
      <c r="G15">
        <v>100.285562052602</v>
      </c>
      <c r="H15">
        <v>100.335729917561</v>
      </c>
      <c r="I15">
        <v>4.7652516246490002</v>
      </c>
    </row>
    <row r="16" spans="1:11" x14ac:dyDescent="0.35">
      <c r="A16" t="s">
        <v>320</v>
      </c>
      <c r="B16">
        <v>100.32820785104371</v>
      </c>
      <c r="C16">
        <v>100.37839704956849</v>
      </c>
      <c r="D16">
        <v>1.8053999999999999</v>
      </c>
      <c r="F16" t="s">
        <v>320</v>
      </c>
      <c r="G16">
        <v>100.328207851043</v>
      </c>
      <c r="H16">
        <v>100.37839704956799</v>
      </c>
      <c r="I16">
        <v>1.8053999999999999</v>
      </c>
    </row>
    <row r="17" spans="1:9" x14ac:dyDescent="0.35">
      <c r="A17" t="s">
        <v>147</v>
      </c>
      <c r="B17">
        <v>100.64271727194739</v>
      </c>
      <c r="C17">
        <v>100.69306380384931</v>
      </c>
      <c r="D17">
        <v>4.2440242044126117</v>
      </c>
      <c r="F17" t="s">
        <v>147</v>
      </c>
      <c r="G17">
        <v>100.64271727194701</v>
      </c>
      <c r="H17">
        <v>100.693063803849</v>
      </c>
      <c r="I17">
        <v>4.2440242044129999</v>
      </c>
    </row>
    <row r="18" spans="1:9" x14ac:dyDescent="0.35">
      <c r="A18" t="s">
        <v>67</v>
      </c>
      <c r="B18">
        <v>100.68498941356995</v>
      </c>
      <c r="C18">
        <v>100.735357092116</v>
      </c>
      <c r="D18">
        <v>4.3430629783734656</v>
      </c>
      <c r="F18" t="s">
        <v>67</v>
      </c>
      <c r="G18">
        <v>100.68498941356999</v>
      </c>
      <c r="H18">
        <v>100.735357092116</v>
      </c>
      <c r="I18">
        <v>4.3430629783730001</v>
      </c>
    </row>
    <row r="19" spans="1:9" x14ac:dyDescent="0.35">
      <c r="A19" t="s">
        <v>236</v>
      </c>
      <c r="B19">
        <v>100.92941420344133</v>
      </c>
      <c r="C19">
        <v>100.97990415551908</v>
      </c>
      <c r="D19">
        <v>1.8053999999999999</v>
      </c>
      <c r="F19" t="s">
        <v>236</v>
      </c>
      <c r="G19">
        <v>100.929414203441</v>
      </c>
      <c r="H19">
        <v>100.97990415551899</v>
      </c>
      <c r="I19">
        <v>1.8053999999999999</v>
      </c>
    </row>
    <row r="20" spans="1:9" x14ac:dyDescent="0.35">
      <c r="A20" t="s">
        <v>156</v>
      </c>
      <c r="B20">
        <v>101.82296253092211</v>
      </c>
      <c r="C20">
        <v>101.87389948066244</v>
      </c>
      <c r="D20">
        <v>1.8053999999999999</v>
      </c>
      <c r="F20" t="s">
        <v>156</v>
      </c>
      <c r="G20">
        <v>101.822962530922</v>
      </c>
      <c r="H20">
        <v>101.873899480662</v>
      </c>
      <c r="I20">
        <v>1.8053999999999999</v>
      </c>
    </row>
    <row r="21" spans="1:9" x14ac:dyDescent="0.35">
      <c r="A21" t="s">
        <v>175</v>
      </c>
      <c r="B21">
        <v>100.83767124566964</v>
      </c>
      <c r="C21">
        <v>100.8881153033213</v>
      </c>
      <c r="D21">
        <v>4.2242032048939482</v>
      </c>
      <c r="F21" t="s">
        <v>175</v>
      </c>
      <c r="G21">
        <v>100.83767124566999</v>
      </c>
      <c r="H21">
        <v>100.888115303322</v>
      </c>
      <c r="I21">
        <v>4.2242032048939997</v>
      </c>
    </row>
    <row r="22" spans="1:9" x14ac:dyDescent="0.35">
      <c r="A22" t="s">
        <v>56</v>
      </c>
      <c r="B22">
        <v>100.92257923895744</v>
      </c>
      <c r="C22">
        <v>100.97306577184335</v>
      </c>
      <c r="D22">
        <v>4.3947363250580933</v>
      </c>
      <c r="F22" t="s">
        <v>56</v>
      </c>
      <c r="G22">
        <v>100.922579238957</v>
      </c>
      <c r="H22">
        <v>100.973065771843</v>
      </c>
      <c r="I22">
        <v>4.394736325058</v>
      </c>
    </row>
    <row r="23" spans="1:9" x14ac:dyDescent="0.35">
      <c r="A23" t="s">
        <v>27</v>
      </c>
      <c r="B23">
        <v>101.05765528552929</v>
      </c>
      <c r="C23">
        <v>101.1082093902244</v>
      </c>
      <c r="D23">
        <v>4.7288445011887168</v>
      </c>
      <c r="F23" t="s">
        <v>27</v>
      </c>
      <c r="G23">
        <v>101.05765528553</v>
      </c>
      <c r="H23">
        <v>101.108209390225</v>
      </c>
      <c r="I23">
        <v>4.7288445011890001</v>
      </c>
    </row>
    <row r="24" spans="1:9" x14ac:dyDescent="0.35">
      <c r="A24" t="s">
        <v>140</v>
      </c>
      <c r="B24">
        <v>100.97876908066796</v>
      </c>
      <c r="C24">
        <v>101.02928372252921</v>
      </c>
      <c r="D24">
        <v>4.2376327360274999</v>
      </c>
      <c r="F24" t="s">
        <v>140</v>
      </c>
      <c r="G24">
        <v>100.978769080669</v>
      </c>
      <c r="H24">
        <v>101.02928372253</v>
      </c>
      <c r="I24">
        <v>4.2376327360269999</v>
      </c>
    </row>
    <row r="25" spans="1:9" x14ac:dyDescent="0.35">
      <c r="A25" t="s">
        <v>37</v>
      </c>
      <c r="B25">
        <v>101.25942903720818</v>
      </c>
      <c r="C25">
        <v>101.3100840792478</v>
      </c>
      <c r="D25">
        <v>4.5343462516590458</v>
      </c>
      <c r="F25" t="s">
        <v>37</v>
      </c>
      <c r="G25">
        <v>101.259429037207</v>
      </c>
      <c r="H25">
        <v>101.31008407924701</v>
      </c>
      <c r="I25">
        <v>4.5343462516589996</v>
      </c>
    </row>
    <row r="26" spans="1:9" x14ac:dyDescent="0.35">
      <c r="A26" t="s">
        <v>21</v>
      </c>
      <c r="B26">
        <v>99.997592530292323</v>
      </c>
      <c r="C26">
        <v>100.04761633846155</v>
      </c>
      <c r="D26">
        <v>4.7477393003854562</v>
      </c>
      <c r="F26" t="s">
        <v>21</v>
      </c>
      <c r="G26">
        <v>99.997592530293005</v>
      </c>
      <c r="H26">
        <v>100.04761633846201</v>
      </c>
      <c r="I26">
        <v>4.7477393003849997</v>
      </c>
    </row>
    <row r="27" spans="1:9" x14ac:dyDescent="0.35">
      <c r="A27" t="s">
        <v>253</v>
      </c>
      <c r="B27">
        <v>100.57459370264878</v>
      </c>
      <c r="C27">
        <v>100.62490615572663</v>
      </c>
      <c r="D27">
        <v>2.42</v>
      </c>
      <c r="F27" t="s">
        <v>253</v>
      </c>
      <c r="G27">
        <v>100.574593702649</v>
      </c>
      <c r="H27">
        <v>100.624906155727</v>
      </c>
      <c r="I27">
        <v>2.42</v>
      </c>
    </row>
    <row r="28" spans="1:9" x14ac:dyDescent="0.35">
      <c r="A28" t="s">
        <v>24</v>
      </c>
      <c r="B28">
        <v>100.27398100514736</v>
      </c>
      <c r="C28">
        <v>100.3241430766857</v>
      </c>
      <c r="D28">
        <v>4.7346529502566472</v>
      </c>
      <c r="F28" t="s">
        <v>24</v>
      </c>
      <c r="G28">
        <v>100.273981005148</v>
      </c>
      <c r="H28">
        <v>100.324143076686</v>
      </c>
      <c r="I28">
        <v>4.7346529502569998</v>
      </c>
    </row>
    <row r="29" spans="1:9" x14ac:dyDescent="0.35">
      <c r="A29" t="s">
        <v>144</v>
      </c>
      <c r="B29">
        <v>100.33193016868013</v>
      </c>
      <c r="C29">
        <v>100.38212122929477</v>
      </c>
      <c r="D29">
        <v>4.2649527102746578</v>
      </c>
      <c r="F29" t="s">
        <v>144</v>
      </c>
      <c r="G29">
        <v>100.33193016867899</v>
      </c>
      <c r="H29">
        <v>100.382121229294</v>
      </c>
      <c r="I29">
        <v>4.2649527102749998</v>
      </c>
    </row>
    <row r="30" spans="1:9" x14ac:dyDescent="0.35">
      <c r="A30" t="s">
        <v>99</v>
      </c>
      <c r="B30">
        <v>100.4670599510993</v>
      </c>
      <c r="C30">
        <v>100.5173186104045</v>
      </c>
      <c r="D30">
        <v>4.3213946213945071</v>
      </c>
      <c r="F30" t="s">
        <v>99</v>
      </c>
      <c r="G30">
        <v>100.4670599511</v>
      </c>
      <c r="H30">
        <v>100.517318610405</v>
      </c>
      <c r="I30">
        <v>4.321394621394</v>
      </c>
    </row>
    <row r="31" spans="1:9" x14ac:dyDescent="0.35">
      <c r="A31" t="s">
        <v>42</v>
      </c>
      <c r="B31">
        <v>100.56332237245799</v>
      </c>
      <c r="C31">
        <v>100.61362918705152</v>
      </c>
      <c r="D31">
        <v>4.5657333276983048</v>
      </c>
      <c r="F31" t="s">
        <v>42</v>
      </c>
      <c r="G31">
        <v>100.563322372458</v>
      </c>
      <c r="H31">
        <v>100.613629187052</v>
      </c>
      <c r="I31">
        <v>4.5657333276980001</v>
      </c>
    </row>
    <row r="32" spans="1:9" x14ac:dyDescent="0.35">
      <c r="A32" t="s">
        <v>30</v>
      </c>
      <c r="B32">
        <v>100.66941163406172</v>
      </c>
      <c r="C32">
        <v>100.71977151982162</v>
      </c>
      <c r="D32">
        <v>4.7470818567723336</v>
      </c>
      <c r="F32" t="s">
        <v>30</v>
      </c>
      <c r="G32">
        <v>100.669411634062</v>
      </c>
      <c r="H32">
        <v>100.719771519822</v>
      </c>
      <c r="I32">
        <v>4.7470818567719997</v>
      </c>
    </row>
    <row r="33" spans="1:9" x14ac:dyDescent="0.35">
      <c r="A33" t="s">
        <v>77</v>
      </c>
      <c r="B33">
        <v>100.83354060272497</v>
      </c>
      <c r="C33">
        <v>100.88398259402197</v>
      </c>
      <c r="D33">
        <v>4.3676408154222681</v>
      </c>
      <c r="F33" t="s">
        <v>77</v>
      </c>
      <c r="G33">
        <v>100.83354060272499</v>
      </c>
      <c r="H33">
        <v>100.883982594022</v>
      </c>
      <c r="I33">
        <v>4.3676408154219999</v>
      </c>
    </row>
    <row r="34" spans="1:9" x14ac:dyDescent="0.35">
      <c r="A34" t="s">
        <v>263</v>
      </c>
      <c r="B34">
        <v>100.79589708869575</v>
      </c>
      <c r="C34">
        <v>100.84632024882016</v>
      </c>
      <c r="D34">
        <v>2.42</v>
      </c>
      <c r="F34" t="s">
        <v>263</v>
      </c>
      <c r="G34">
        <v>100.79589708869599</v>
      </c>
      <c r="H34">
        <v>100.84632024882001</v>
      </c>
      <c r="I34">
        <v>2.42</v>
      </c>
    </row>
    <row r="35" spans="1:9" x14ac:dyDescent="0.35">
      <c r="A35" t="s">
        <v>45</v>
      </c>
      <c r="B35">
        <v>100.12061185777499</v>
      </c>
      <c r="C35">
        <v>100.17069720637818</v>
      </c>
      <c r="D35">
        <v>4.5547252113060974</v>
      </c>
      <c r="F35" t="s">
        <v>45</v>
      </c>
      <c r="G35">
        <v>100.120611857775</v>
      </c>
      <c r="H35">
        <v>100.17069720637799</v>
      </c>
      <c r="I35">
        <v>4.5547252113059997</v>
      </c>
    </row>
    <row r="36" spans="1:9" x14ac:dyDescent="0.35">
      <c r="A36" t="s">
        <v>33</v>
      </c>
      <c r="B36">
        <v>100.28905161654995</v>
      </c>
      <c r="C36">
        <v>100.33922122716353</v>
      </c>
      <c r="D36">
        <v>4.7962301691625795</v>
      </c>
      <c r="F36" t="s">
        <v>33</v>
      </c>
      <c r="G36">
        <v>100.28905161655</v>
      </c>
      <c r="H36">
        <v>100.339221227164</v>
      </c>
      <c r="I36">
        <v>4.7962301691629996</v>
      </c>
    </row>
    <row r="37" spans="1:9" x14ac:dyDescent="0.35">
      <c r="A37" t="s">
        <v>146</v>
      </c>
      <c r="B37">
        <v>100.64488426897709</v>
      </c>
      <c r="C37">
        <v>100.69523188491955</v>
      </c>
      <c r="D37">
        <v>4.2516908892894403</v>
      </c>
      <c r="F37" t="s">
        <v>146</v>
      </c>
      <c r="G37">
        <v>100.64488426897699</v>
      </c>
      <c r="H37">
        <v>100.695231884919</v>
      </c>
      <c r="I37">
        <v>4.2516908892889997</v>
      </c>
    </row>
    <row r="38" spans="1:9" x14ac:dyDescent="0.35">
      <c r="A38" t="s">
        <v>274</v>
      </c>
      <c r="B38">
        <v>100.32206478558122</v>
      </c>
      <c r="C38">
        <v>100.37225091103673</v>
      </c>
      <c r="D38">
        <v>2.6399999999999997</v>
      </c>
      <c r="F38" t="s">
        <v>274</v>
      </c>
      <c r="G38">
        <v>100.32206478558101</v>
      </c>
      <c r="H38">
        <v>100.372250911037</v>
      </c>
      <c r="I38">
        <v>2.64</v>
      </c>
    </row>
    <row r="39" spans="1:9" x14ac:dyDescent="0.35">
      <c r="A39" t="s">
        <v>280</v>
      </c>
      <c r="B39">
        <v>100.32206478558122</v>
      </c>
      <c r="C39">
        <v>100.37225091103673</v>
      </c>
      <c r="D39">
        <v>2.6399999999999997</v>
      </c>
      <c r="F39" t="s">
        <v>280</v>
      </c>
      <c r="G39">
        <v>100.32206478558101</v>
      </c>
      <c r="H39">
        <v>100.372250911037</v>
      </c>
      <c r="I39">
        <v>2.64</v>
      </c>
    </row>
    <row r="40" spans="1:9" x14ac:dyDescent="0.35">
      <c r="A40" t="s">
        <v>283</v>
      </c>
      <c r="B40">
        <v>100.32206478558122</v>
      </c>
      <c r="C40">
        <v>100.37225091103673</v>
      </c>
      <c r="D40">
        <v>2.6399999999999997</v>
      </c>
      <c r="F40" t="s">
        <v>283</v>
      </c>
      <c r="G40">
        <v>100.32206478558101</v>
      </c>
      <c r="H40">
        <v>100.372250911037</v>
      </c>
      <c r="I40">
        <v>2.64</v>
      </c>
    </row>
    <row r="41" spans="1:9" x14ac:dyDescent="0.35">
      <c r="A41" t="s">
        <v>155</v>
      </c>
      <c r="B41">
        <v>102.54809281951201</v>
      </c>
      <c r="C41">
        <v>102.59939251576989</v>
      </c>
      <c r="D41">
        <v>2.6399999999999997</v>
      </c>
      <c r="F41" t="s">
        <v>155</v>
      </c>
      <c r="G41">
        <v>102.54809281951199</v>
      </c>
      <c r="H41">
        <v>102.59939251577001</v>
      </c>
      <c r="I41">
        <v>2.64</v>
      </c>
    </row>
    <row r="42" spans="1:9" x14ac:dyDescent="0.35">
      <c r="A42" t="s">
        <v>55</v>
      </c>
      <c r="B42">
        <v>100.93412633109581</v>
      </c>
      <c r="C42">
        <v>100.98461864041602</v>
      </c>
      <c r="D42">
        <v>4.425178864032981</v>
      </c>
      <c r="F42" t="s">
        <v>55</v>
      </c>
      <c r="G42">
        <v>100.934126331096</v>
      </c>
      <c r="H42">
        <v>100.984618640416</v>
      </c>
      <c r="I42">
        <v>4.4251788640329996</v>
      </c>
    </row>
    <row r="43" spans="1:9" x14ac:dyDescent="0.35">
      <c r="A43" t="s">
        <v>26</v>
      </c>
      <c r="B43">
        <v>101.06928699669511</v>
      </c>
      <c r="C43">
        <v>101.11984692015518</v>
      </c>
      <c r="D43">
        <v>4.7592041983607611</v>
      </c>
      <c r="F43" t="s">
        <v>26</v>
      </c>
      <c r="G43">
        <v>101.069286996695</v>
      </c>
      <c r="H43">
        <v>101.119846920155</v>
      </c>
      <c r="I43">
        <v>4.7592041983610001</v>
      </c>
    </row>
    <row r="44" spans="1:9" x14ac:dyDescent="0.35">
      <c r="A44" t="s">
        <v>36</v>
      </c>
      <c r="B44">
        <v>101.27410425997891</v>
      </c>
      <c r="C44">
        <v>101.32476664330056</v>
      </c>
      <c r="D44">
        <v>4.564530620910932</v>
      </c>
      <c r="F44" t="s">
        <v>36</v>
      </c>
      <c r="G44">
        <v>101.274104259978</v>
      </c>
      <c r="H44">
        <v>101.32476664329999</v>
      </c>
      <c r="I44">
        <v>4.5645306209110004</v>
      </c>
    </row>
    <row r="45" spans="1:9" x14ac:dyDescent="0.35">
      <c r="A45" t="s">
        <v>73</v>
      </c>
      <c r="B45">
        <v>101.17840748591927</v>
      </c>
      <c r="C45">
        <v>101.22902199691772</v>
      </c>
      <c r="D45">
        <v>4.3527536995607488</v>
      </c>
      <c r="F45" t="s">
        <v>73</v>
      </c>
      <c r="G45">
        <v>101.178407485919</v>
      </c>
      <c r="H45">
        <v>101.229021996917</v>
      </c>
      <c r="I45">
        <v>4.3527536995610001</v>
      </c>
    </row>
    <row r="46" spans="1:9" x14ac:dyDescent="0.35">
      <c r="A46" t="s">
        <v>86</v>
      </c>
      <c r="B46">
        <v>99.998965327057007</v>
      </c>
      <c r="C46">
        <v>100.04898982196798</v>
      </c>
      <c r="D46">
        <v>4.4040924429528925</v>
      </c>
      <c r="F46" t="s">
        <v>86</v>
      </c>
      <c r="G46">
        <v>99.998965327058002</v>
      </c>
      <c r="H46">
        <v>100.048989821969</v>
      </c>
      <c r="I46">
        <v>4.404092442953</v>
      </c>
    </row>
    <row r="47" spans="1:9" x14ac:dyDescent="0.35">
      <c r="A47" t="s">
        <v>190</v>
      </c>
      <c r="B47">
        <v>101.17580618761363</v>
      </c>
      <c r="C47">
        <v>101.22641939731228</v>
      </c>
      <c r="D47">
        <v>2.6399999999999997</v>
      </c>
      <c r="F47" t="s">
        <v>190</v>
      </c>
      <c r="G47">
        <v>101.17580618761301</v>
      </c>
      <c r="H47">
        <v>101.226419397312</v>
      </c>
      <c r="I47">
        <v>2.64</v>
      </c>
    </row>
    <row r="48" spans="1:9" x14ac:dyDescent="0.35">
      <c r="A48" t="s">
        <v>286</v>
      </c>
      <c r="B48">
        <v>100.19176040732494</v>
      </c>
      <c r="C48">
        <v>100.24188134799893</v>
      </c>
      <c r="D48">
        <v>2.6399999999999997</v>
      </c>
      <c r="F48" t="s">
        <v>286</v>
      </c>
      <c r="G48">
        <v>100.19176040732501</v>
      </c>
      <c r="H48">
        <v>100.241881347999</v>
      </c>
      <c r="I48">
        <v>2.64</v>
      </c>
    </row>
    <row r="49" spans="1:9" x14ac:dyDescent="0.35">
      <c r="A49" t="s">
        <v>295</v>
      </c>
      <c r="B49">
        <v>100.19176040732494</v>
      </c>
      <c r="C49">
        <v>100.24188134799893</v>
      </c>
      <c r="D49">
        <v>2.6399999999999997</v>
      </c>
      <c r="F49" t="s">
        <v>295</v>
      </c>
      <c r="G49">
        <v>100.19176040732501</v>
      </c>
      <c r="H49">
        <v>100.241881347999</v>
      </c>
      <c r="I49">
        <v>2.64</v>
      </c>
    </row>
    <row r="50" spans="1:9" x14ac:dyDescent="0.35">
      <c r="A50" t="s">
        <v>296</v>
      </c>
      <c r="B50">
        <v>100.19176040732494</v>
      </c>
      <c r="C50">
        <v>100.24188134799893</v>
      </c>
      <c r="D50">
        <v>2.6399999999999997</v>
      </c>
      <c r="F50" t="s">
        <v>296</v>
      </c>
      <c r="G50">
        <v>100.19176040732501</v>
      </c>
      <c r="H50">
        <v>100.241881347999</v>
      </c>
      <c r="I50">
        <v>2.64</v>
      </c>
    </row>
    <row r="51" spans="1:9" x14ac:dyDescent="0.35">
      <c r="A51" t="s">
        <v>179</v>
      </c>
      <c r="B51">
        <v>101.75689025114798</v>
      </c>
      <c r="C51">
        <v>101.80779414822209</v>
      </c>
      <c r="D51">
        <v>2.6399999999999997</v>
      </c>
      <c r="F51" t="s">
        <v>179</v>
      </c>
      <c r="G51">
        <v>101.75689025114799</v>
      </c>
      <c r="H51">
        <v>101.807794148222</v>
      </c>
      <c r="I51">
        <v>2.64</v>
      </c>
    </row>
    <row r="52" spans="1:9" x14ac:dyDescent="0.35">
      <c r="A52" t="s">
        <v>41</v>
      </c>
      <c r="B52">
        <v>100.57012485125671</v>
      </c>
      <c r="C52">
        <v>100.6204350687911</v>
      </c>
      <c r="D52">
        <v>4.5964818148898177</v>
      </c>
      <c r="F52" t="s">
        <v>41</v>
      </c>
      <c r="G52">
        <v>100.570124851258</v>
      </c>
      <c r="H52">
        <v>100.62043506879201</v>
      </c>
      <c r="I52">
        <v>4.5964818148899997</v>
      </c>
    </row>
    <row r="53" spans="1:9" x14ac:dyDescent="0.35">
      <c r="A53" t="s">
        <v>29</v>
      </c>
      <c r="B53">
        <v>100.67689291176573</v>
      </c>
      <c r="C53">
        <v>100.72725654003574</v>
      </c>
      <c r="D53">
        <v>4.7777534753834887</v>
      </c>
      <c r="F53" t="s">
        <v>29</v>
      </c>
      <c r="G53">
        <v>100.676892911766</v>
      </c>
      <c r="H53">
        <v>100.727256540036</v>
      </c>
      <c r="I53">
        <v>4.7777534753830002</v>
      </c>
    </row>
    <row r="54" spans="1:9" x14ac:dyDescent="0.35">
      <c r="A54" t="s">
        <v>193</v>
      </c>
      <c r="B54">
        <v>102.37168543118364</v>
      </c>
      <c r="C54">
        <v>102.42289687962344</v>
      </c>
      <c r="D54">
        <v>2.6399999999999997</v>
      </c>
      <c r="F54" t="s">
        <v>193</v>
      </c>
      <c r="G54">
        <v>102.371685431183</v>
      </c>
      <c r="H54">
        <v>102.422896879623</v>
      </c>
      <c r="I54">
        <v>2.64</v>
      </c>
    </row>
    <row r="55" spans="1:9" x14ac:dyDescent="0.35">
      <c r="A55" t="s">
        <v>310</v>
      </c>
      <c r="B55">
        <v>100.1300680531167</v>
      </c>
      <c r="C55">
        <v>100.18015813218278</v>
      </c>
      <c r="D55">
        <v>2.6399999999999997</v>
      </c>
      <c r="F55" t="s">
        <v>310</v>
      </c>
      <c r="G55">
        <v>100.130068053117</v>
      </c>
      <c r="H55">
        <v>100.180158132183</v>
      </c>
      <c r="I55">
        <v>2.64</v>
      </c>
    </row>
    <row r="56" spans="1:9" x14ac:dyDescent="0.35">
      <c r="A56" t="s">
        <v>44</v>
      </c>
      <c r="B56">
        <v>100.12256992474605</v>
      </c>
      <c r="C56">
        <v>100.17265625287247</v>
      </c>
      <c r="D56">
        <v>4.5858322738329838</v>
      </c>
      <c r="F56" t="s">
        <v>44</v>
      </c>
      <c r="G56">
        <v>100.122569924746</v>
      </c>
      <c r="H56">
        <v>100.172656252872</v>
      </c>
      <c r="I56">
        <v>4.5858322738329997</v>
      </c>
    </row>
    <row r="57" spans="1:9" x14ac:dyDescent="0.35">
      <c r="A57" t="s">
        <v>316</v>
      </c>
      <c r="B57">
        <v>99.776947107227215</v>
      </c>
      <c r="C57">
        <v>99.826860537495961</v>
      </c>
      <c r="D57">
        <v>2.86</v>
      </c>
      <c r="F57" t="s">
        <v>316</v>
      </c>
      <c r="G57">
        <v>99.776947107227002</v>
      </c>
      <c r="H57">
        <v>99.826860537496003</v>
      </c>
      <c r="I57">
        <v>2.86</v>
      </c>
    </row>
    <row r="58" spans="1:9" x14ac:dyDescent="0.35">
      <c r="A58" t="s">
        <v>63</v>
      </c>
      <c r="B58">
        <v>100.25799228183882</v>
      </c>
      <c r="C58">
        <v>100.30814635501633</v>
      </c>
      <c r="D58">
        <v>4.4550220120546777</v>
      </c>
      <c r="F58" t="s">
        <v>63</v>
      </c>
      <c r="G58">
        <v>100.25799228183899</v>
      </c>
      <c r="H58">
        <v>100.30814635501601</v>
      </c>
      <c r="I58">
        <v>4.4550220120550001</v>
      </c>
    </row>
    <row r="59" spans="1:9" x14ac:dyDescent="0.35">
      <c r="A59" t="s">
        <v>237</v>
      </c>
      <c r="B59">
        <v>101.67722301049317</v>
      </c>
      <c r="C59">
        <v>101.72808705402016</v>
      </c>
      <c r="D59">
        <v>2.86</v>
      </c>
      <c r="F59" t="s">
        <v>237</v>
      </c>
      <c r="G59">
        <v>101.67722301049299</v>
      </c>
      <c r="H59">
        <v>101.72808705401999</v>
      </c>
      <c r="I59">
        <v>2.86</v>
      </c>
    </row>
    <row r="60" spans="1:9" x14ac:dyDescent="0.35">
      <c r="A60" t="s">
        <v>338</v>
      </c>
      <c r="B60">
        <v>99.950000000000017</v>
      </c>
      <c r="C60">
        <v>100.00000000000001</v>
      </c>
      <c r="D60">
        <v>2.86</v>
      </c>
      <c r="F60" t="s">
        <v>338</v>
      </c>
      <c r="G60">
        <v>99.95</v>
      </c>
      <c r="H60">
        <v>100</v>
      </c>
      <c r="I60">
        <v>2.86</v>
      </c>
    </row>
    <row r="61" spans="1:9" x14ac:dyDescent="0.35">
      <c r="A61" t="s">
        <v>154</v>
      </c>
      <c r="B61">
        <v>103.37031148963078</v>
      </c>
      <c r="C61">
        <v>103.42202250088121</v>
      </c>
      <c r="D61">
        <v>2.86</v>
      </c>
      <c r="F61" t="s">
        <v>154</v>
      </c>
      <c r="G61">
        <v>103.37031148963101</v>
      </c>
      <c r="H61">
        <v>103.422022500881</v>
      </c>
      <c r="I61">
        <v>2.86</v>
      </c>
    </row>
    <row r="62" spans="1:9" x14ac:dyDescent="0.35">
      <c r="A62" t="s">
        <v>48</v>
      </c>
      <c r="B62">
        <v>100.91989876240578</v>
      </c>
      <c r="C62">
        <v>100.97038395438297</v>
      </c>
      <c r="D62">
        <v>4.5496013980449881</v>
      </c>
      <c r="F62" t="s">
        <v>48</v>
      </c>
      <c r="G62">
        <v>100.91989876240601</v>
      </c>
      <c r="H62">
        <v>100.970383954383</v>
      </c>
      <c r="I62">
        <v>4.5496013980449996</v>
      </c>
    </row>
    <row r="63" spans="1:9" x14ac:dyDescent="0.35">
      <c r="A63" t="s">
        <v>54</v>
      </c>
      <c r="B63">
        <v>100.9456734232342</v>
      </c>
      <c r="C63">
        <v>100.99617150898868</v>
      </c>
      <c r="D63">
        <v>4.4556144384141323</v>
      </c>
      <c r="F63" t="s">
        <v>54</v>
      </c>
      <c r="G63">
        <v>100.94567342323499</v>
      </c>
      <c r="H63">
        <v>100.99617150898899</v>
      </c>
      <c r="I63">
        <v>4.455614438414</v>
      </c>
    </row>
    <row r="64" spans="1:9" x14ac:dyDescent="0.35">
      <c r="A64" t="s">
        <v>35</v>
      </c>
      <c r="B64">
        <v>101.28877948274965</v>
      </c>
      <c r="C64">
        <v>101.33944920735331</v>
      </c>
      <c r="D64">
        <v>4.5947062436393598</v>
      </c>
      <c r="F64" t="s">
        <v>35</v>
      </c>
      <c r="G64">
        <v>101.28877948274901</v>
      </c>
      <c r="H64">
        <v>101.339449207353</v>
      </c>
      <c r="I64">
        <v>4.594706243639</v>
      </c>
    </row>
    <row r="65" spans="1:9" x14ac:dyDescent="0.35">
      <c r="A65" t="s">
        <v>72</v>
      </c>
      <c r="B65">
        <v>101.19316717368865</v>
      </c>
      <c r="C65">
        <v>101.24378906822275</v>
      </c>
      <c r="D65">
        <v>4.3829849127928302</v>
      </c>
      <c r="F65" t="s">
        <v>72</v>
      </c>
      <c r="G65">
        <v>101.19316717368901</v>
      </c>
      <c r="H65">
        <v>101.24378906822299</v>
      </c>
      <c r="I65">
        <v>4.3829849127929998</v>
      </c>
    </row>
    <row r="66" spans="1:9" x14ac:dyDescent="0.35">
      <c r="A66" t="s">
        <v>85</v>
      </c>
      <c r="B66">
        <v>99.999561499683011</v>
      </c>
      <c r="C66">
        <v>100.04958629282942</v>
      </c>
      <c r="D66">
        <v>4.435300698807624</v>
      </c>
      <c r="F66" t="s">
        <v>85</v>
      </c>
      <c r="G66">
        <v>99.999561499684006</v>
      </c>
      <c r="H66">
        <v>100.04958629283</v>
      </c>
      <c r="I66">
        <v>4.4353006988079997</v>
      </c>
    </row>
    <row r="67" spans="1:9" x14ac:dyDescent="0.35">
      <c r="A67" t="s">
        <v>162</v>
      </c>
      <c r="B67">
        <v>100.01632587018723</v>
      </c>
      <c r="C67">
        <v>100.06635904971208</v>
      </c>
      <c r="D67">
        <v>4.2706040677236929</v>
      </c>
      <c r="F67" t="s">
        <v>162</v>
      </c>
      <c r="G67">
        <v>100.016325870187</v>
      </c>
      <c r="H67">
        <v>100.06635904971201</v>
      </c>
      <c r="I67">
        <v>4.2706040677240003</v>
      </c>
    </row>
    <row r="68" spans="1:9" x14ac:dyDescent="0.35">
      <c r="A68" t="s">
        <v>254</v>
      </c>
      <c r="B68">
        <v>101.85209367813135</v>
      </c>
      <c r="C68">
        <v>101.90304520073171</v>
      </c>
      <c r="D68">
        <v>2.86</v>
      </c>
      <c r="F68" t="s">
        <v>254</v>
      </c>
      <c r="G68">
        <v>101.85209367813199</v>
      </c>
      <c r="H68">
        <v>101.903045200732</v>
      </c>
      <c r="I68">
        <v>2.86</v>
      </c>
    </row>
    <row r="69" spans="1:9" x14ac:dyDescent="0.35">
      <c r="A69" t="s">
        <v>60</v>
      </c>
      <c r="B69">
        <v>100.22450881245351</v>
      </c>
      <c r="C69">
        <v>100.27464613552127</v>
      </c>
      <c r="D69">
        <v>4.487674774656643</v>
      </c>
      <c r="F69" t="s">
        <v>60</v>
      </c>
      <c r="G69">
        <v>100.224508812453</v>
      </c>
      <c r="H69">
        <v>100.274646135521</v>
      </c>
      <c r="I69">
        <v>4.487674774657</v>
      </c>
    </row>
    <row r="70" spans="1:9" x14ac:dyDescent="0.35">
      <c r="A70" t="s">
        <v>40</v>
      </c>
      <c r="B70">
        <v>100.57692733005541</v>
      </c>
      <c r="C70">
        <v>100.62724095053068</v>
      </c>
      <c r="D70">
        <v>4.6272261427589543</v>
      </c>
      <c r="F70" t="s">
        <v>40</v>
      </c>
      <c r="G70">
        <v>100.57692733005599</v>
      </c>
      <c r="H70">
        <v>100.627240950531</v>
      </c>
      <c r="I70">
        <v>4.6272261427589996</v>
      </c>
    </row>
    <row r="71" spans="1:9" x14ac:dyDescent="0.35">
      <c r="A71" t="s">
        <v>51</v>
      </c>
      <c r="B71">
        <v>101.06334776267974</v>
      </c>
      <c r="C71">
        <v>101.11390471503725</v>
      </c>
      <c r="D71">
        <v>4.5431437080253874</v>
      </c>
      <c r="F71" t="s">
        <v>51</v>
      </c>
      <c r="G71">
        <v>101.063347762679</v>
      </c>
      <c r="H71">
        <v>101.11390471503699</v>
      </c>
      <c r="I71">
        <v>4.5431437080250001</v>
      </c>
    </row>
    <row r="72" spans="1:9" x14ac:dyDescent="0.35">
      <c r="A72" t="s">
        <v>264</v>
      </c>
      <c r="B72">
        <v>102.09891473899972</v>
      </c>
      <c r="C72">
        <v>102.14998973386665</v>
      </c>
      <c r="D72">
        <v>2.86</v>
      </c>
      <c r="F72" t="s">
        <v>264</v>
      </c>
      <c r="G72">
        <v>102.09891473899999</v>
      </c>
      <c r="H72">
        <v>102.149989733867</v>
      </c>
      <c r="I72">
        <v>2.86</v>
      </c>
    </row>
    <row r="73" spans="1:9" x14ac:dyDescent="0.35">
      <c r="A73" t="s">
        <v>43</v>
      </c>
      <c r="B73">
        <v>100.12452799171709</v>
      </c>
      <c r="C73">
        <v>100.17461529936676</v>
      </c>
      <c r="D73">
        <v>4.6169381196807411</v>
      </c>
      <c r="F73" t="s">
        <v>43</v>
      </c>
      <c r="G73">
        <v>100.12452799171599</v>
      </c>
      <c r="H73">
        <v>100.174615299366</v>
      </c>
      <c r="I73">
        <v>4.6169381196810004</v>
      </c>
    </row>
    <row r="74" spans="1:9" x14ac:dyDescent="0.35">
      <c r="A74" t="s">
        <v>261</v>
      </c>
      <c r="B74">
        <v>100.26156687054004</v>
      </c>
      <c r="C74">
        <v>100.31172273190599</v>
      </c>
      <c r="D74">
        <v>4.4860160681585945</v>
      </c>
      <c r="F74" t="s">
        <v>261</v>
      </c>
      <c r="G74">
        <v>100.26156687053999</v>
      </c>
      <c r="H74">
        <v>100.311722731906</v>
      </c>
      <c r="I74">
        <v>4.4860160681589996</v>
      </c>
    </row>
    <row r="75" spans="1:9" x14ac:dyDescent="0.35">
      <c r="A75" t="s">
        <v>275</v>
      </c>
      <c r="B75">
        <v>100.79131303748923</v>
      </c>
      <c r="C75">
        <v>100.84173390444144</v>
      </c>
      <c r="D75">
        <v>3.1150000000000002</v>
      </c>
      <c r="F75" t="s">
        <v>275</v>
      </c>
      <c r="G75">
        <v>100.791313037489</v>
      </c>
      <c r="H75">
        <v>100.841733904441</v>
      </c>
      <c r="I75">
        <v>3.1150000000000002</v>
      </c>
    </row>
    <row r="76" spans="1:9" x14ac:dyDescent="0.35">
      <c r="A76" t="s">
        <v>181</v>
      </c>
      <c r="B76">
        <v>105.81917607935061</v>
      </c>
      <c r="C76">
        <v>105.87211213541832</v>
      </c>
      <c r="D76">
        <v>3.1150000000000002</v>
      </c>
      <c r="F76" t="s">
        <v>181</v>
      </c>
      <c r="G76">
        <v>105.81917607935</v>
      </c>
      <c r="H76">
        <v>105.87211213541801</v>
      </c>
      <c r="I76">
        <v>3.1150000000000002</v>
      </c>
    </row>
    <row r="77" spans="1:9" x14ac:dyDescent="0.35">
      <c r="A77" t="s">
        <v>47</v>
      </c>
      <c r="B77">
        <v>100.9307687523013</v>
      </c>
      <c r="C77">
        <v>100.98125938199229</v>
      </c>
      <c r="D77">
        <v>4.5800577535922109</v>
      </c>
      <c r="F77" t="s">
        <v>47</v>
      </c>
      <c r="G77">
        <v>100.930768752302</v>
      </c>
      <c r="H77">
        <v>100.981259381993</v>
      </c>
      <c r="I77">
        <v>4.5800577535920004</v>
      </c>
    </row>
    <row r="78" spans="1:9" x14ac:dyDescent="0.35">
      <c r="A78" t="s">
        <v>53</v>
      </c>
      <c r="B78">
        <v>100.95722051537257</v>
      </c>
      <c r="C78">
        <v>101.00772437756135</v>
      </c>
      <c r="D78">
        <v>4.4860430505912952</v>
      </c>
      <c r="F78" t="s">
        <v>53</v>
      </c>
      <c r="G78">
        <v>100.957220515372</v>
      </c>
      <c r="H78">
        <v>101.007724377561</v>
      </c>
      <c r="I78">
        <v>4.4860430505910003</v>
      </c>
    </row>
    <row r="79" spans="1:9" x14ac:dyDescent="0.35">
      <c r="A79" t="s">
        <v>71</v>
      </c>
      <c r="B79">
        <v>101.20792686145801</v>
      </c>
      <c r="C79">
        <v>101.25855613952777</v>
      </c>
      <c r="D79">
        <v>4.4132073084691728</v>
      </c>
      <c r="F79" t="s">
        <v>71</v>
      </c>
      <c r="G79">
        <v>101.20792686145801</v>
      </c>
      <c r="H79">
        <v>101.258556139528</v>
      </c>
      <c r="I79">
        <v>4.4132073084689996</v>
      </c>
    </row>
    <row r="80" spans="1:9" x14ac:dyDescent="0.35">
      <c r="A80" t="s">
        <v>84</v>
      </c>
      <c r="B80">
        <v>100.00015767230902</v>
      </c>
      <c r="C80">
        <v>100.05018276369086</v>
      </c>
      <c r="D80">
        <v>4.4665085825527857</v>
      </c>
      <c r="F80" t="s">
        <v>84</v>
      </c>
      <c r="G80">
        <v>100.000157672309</v>
      </c>
      <c r="H80">
        <v>100.050182763691</v>
      </c>
      <c r="I80">
        <v>4.4665085825529998</v>
      </c>
    </row>
    <row r="81" spans="1:9" x14ac:dyDescent="0.35">
      <c r="A81" t="s">
        <v>287</v>
      </c>
      <c r="B81">
        <v>100.50188125971474</v>
      </c>
      <c r="C81">
        <v>100.55215733838392</v>
      </c>
      <c r="D81">
        <v>3.1150000000000002</v>
      </c>
      <c r="F81" t="s">
        <v>287</v>
      </c>
      <c r="G81">
        <v>100.50188125971501</v>
      </c>
      <c r="H81">
        <v>100.55215733838401</v>
      </c>
      <c r="I81">
        <v>3.1150000000000002</v>
      </c>
    </row>
    <row r="82" spans="1:9" x14ac:dyDescent="0.35">
      <c r="A82" t="s">
        <v>291</v>
      </c>
      <c r="B82">
        <v>100.50188125971474</v>
      </c>
      <c r="C82">
        <v>100.55215733838392</v>
      </c>
      <c r="D82">
        <v>3.1150000000000002</v>
      </c>
      <c r="F82" t="s">
        <v>291</v>
      </c>
      <c r="G82">
        <v>100.50188125971501</v>
      </c>
      <c r="H82">
        <v>100.55215733838401</v>
      </c>
      <c r="I82">
        <v>3.1150000000000002</v>
      </c>
    </row>
    <row r="83" spans="1:9" x14ac:dyDescent="0.35">
      <c r="A83" t="s">
        <v>297</v>
      </c>
      <c r="B83">
        <v>100.50188125971474</v>
      </c>
      <c r="C83">
        <v>100.55215733838392</v>
      </c>
      <c r="D83">
        <v>3.1150000000000002</v>
      </c>
      <c r="F83" t="s">
        <v>297</v>
      </c>
      <c r="G83">
        <v>100.50188125971501</v>
      </c>
      <c r="H83">
        <v>100.55215733838401</v>
      </c>
      <c r="I83">
        <v>3.1150000000000002</v>
      </c>
    </row>
    <row r="84" spans="1:9" x14ac:dyDescent="0.35">
      <c r="A84" t="s">
        <v>298</v>
      </c>
      <c r="B84">
        <v>100.50188125971474</v>
      </c>
      <c r="C84">
        <v>100.55215733838392</v>
      </c>
      <c r="D84">
        <v>3.1150000000000002</v>
      </c>
      <c r="F84" t="s">
        <v>298</v>
      </c>
      <c r="G84">
        <v>100.50188125971501</v>
      </c>
      <c r="H84">
        <v>100.55215733838401</v>
      </c>
      <c r="I84">
        <v>3.1150000000000002</v>
      </c>
    </row>
    <row r="85" spans="1:9" x14ac:dyDescent="0.35">
      <c r="A85" t="s">
        <v>59</v>
      </c>
      <c r="B85">
        <v>100.22765823619577</v>
      </c>
      <c r="C85">
        <v>100.27779713476315</v>
      </c>
      <c r="D85">
        <v>4.5186971886812204</v>
      </c>
      <c r="F85" t="s">
        <v>59</v>
      </c>
      <c r="G85">
        <v>100.22765823619601</v>
      </c>
      <c r="H85">
        <v>100.27779713476301</v>
      </c>
      <c r="I85">
        <v>4.5186971886810001</v>
      </c>
    </row>
    <row r="86" spans="1:9" x14ac:dyDescent="0.35">
      <c r="A86" t="s">
        <v>182</v>
      </c>
      <c r="B86">
        <v>104.5190054472444</v>
      </c>
      <c r="C86">
        <v>104.57129109279079</v>
      </c>
      <c r="D86">
        <v>3.1150000000000002</v>
      </c>
      <c r="F86" t="s">
        <v>182</v>
      </c>
      <c r="G86">
        <v>104.51900544724499</v>
      </c>
      <c r="H86">
        <v>104.571291092791</v>
      </c>
      <c r="I86">
        <v>3.1150000000000002</v>
      </c>
    </row>
    <row r="87" spans="1:9" x14ac:dyDescent="0.35">
      <c r="A87" t="s">
        <v>309</v>
      </c>
      <c r="B87">
        <v>100.37268332331338</v>
      </c>
      <c r="C87">
        <v>100.42289477069872</v>
      </c>
      <c r="D87">
        <v>3.1150000000000002</v>
      </c>
      <c r="F87" t="s">
        <v>309</v>
      </c>
      <c r="G87">
        <v>100.37268332331401</v>
      </c>
      <c r="H87">
        <v>100.422894770699</v>
      </c>
      <c r="I87">
        <v>3.1150000000000002</v>
      </c>
    </row>
    <row r="88" spans="1:9" x14ac:dyDescent="0.35">
      <c r="A88" t="s">
        <v>76</v>
      </c>
      <c r="B88">
        <v>100.8653886260656</v>
      </c>
      <c r="C88">
        <v>100.91584654934026</v>
      </c>
      <c r="D88">
        <v>4.4591609285067415</v>
      </c>
      <c r="F88" t="s">
        <v>76</v>
      </c>
      <c r="G88">
        <v>100.865388626065</v>
      </c>
      <c r="H88">
        <v>100.91584654934</v>
      </c>
      <c r="I88">
        <v>4.459160928507</v>
      </c>
    </row>
    <row r="89" spans="1:9" x14ac:dyDescent="0.35">
      <c r="A89" t="s">
        <v>50</v>
      </c>
      <c r="B89">
        <v>101.07582543498907</v>
      </c>
      <c r="C89">
        <v>101.12638862930372</v>
      </c>
      <c r="D89">
        <v>4.5734847873918829</v>
      </c>
      <c r="F89" t="s">
        <v>50</v>
      </c>
      <c r="G89">
        <v>101.075825434989</v>
      </c>
      <c r="H89">
        <v>101.126388629304</v>
      </c>
      <c r="I89">
        <v>4.5734847873920002</v>
      </c>
    </row>
    <row r="90" spans="1:9" x14ac:dyDescent="0.35">
      <c r="A90" t="s">
        <v>315</v>
      </c>
      <c r="B90">
        <v>99.61283336290775</v>
      </c>
      <c r="C90">
        <v>99.662664695255373</v>
      </c>
      <c r="D90">
        <v>3.37</v>
      </c>
      <c r="F90" t="s">
        <v>315</v>
      </c>
      <c r="G90">
        <v>99.612833362906997</v>
      </c>
      <c r="H90">
        <v>99.662664695255003</v>
      </c>
      <c r="I90">
        <v>3.37</v>
      </c>
    </row>
    <row r="91" spans="1:9" x14ac:dyDescent="0.35">
      <c r="A91" t="s">
        <v>262</v>
      </c>
      <c r="B91">
        <v>100.26514145924126</v>
      </c>
      <c r="C91">
        <v>100.31529910879566</v>
      </c>
      <c r="D91">
        <v>4.5170079143019768</v>
      </c>
      <c r="F91" t="s">
        <v>262</v>
      </c>
      <c r="G91">
        <v>100.26514145924099</v>
      </c>
      <c r="H91">
        <v>100.315299108795</v>
      </c>
      <c r="I91">
        <v>4.5170079143019999</v>
      </c>
    </row>
    <row r="92" spans="1:9" x14ac:dyDescent="0.35">
      <c r="A92" t="s">
        <v>80</v>
      </c>
      <c r="B92">
        <v>100.32084109452508</v>
      </c>
      <c r="C92">
        <v>100.37102660782899</v>
      </c>
      <c r="D92">
        <v>4.4833655209908931</v>
      </c>
      <c r="F92" t="s">
        <v>80</v>
      </c>
      <c r="G92">
        <v>100.32084109452499</v>
      </c>
      <c r="H92">
        <v>100.37102660782899</v>
      </c>
      <c r="I92">
        <v>4.4833655209909997</v>
      </c>
    </row>
    <row r="93" spans="1:9" x14ac:dyDescent="0.35">
      <c r="A93" t="s">
        <v>66</v>
      </c>
      <c r="B93">
        <v>100.72034175953587</v>
      </c>
      <c r="C93">
        <v>100.77072712309742</v>
      </c>
      <c r="D93">
        <v>4.4655825441281012</v>
      </c>
      <c r="F93" t="s">
        <v>66</v>
      </c>
      <c r="G93">
        <v>100.720341759536</v>
      </c>
      <c r="H93">
        <v>100.770727123098</v>
      </c>
      <c r="I93">
        <v>4.4655825441279999</v>
      </c>
    </row>
    <row r="94" spans="1:9" x14ac:dyDescent="0.35">
      <c r="A94" t="s">
        <v>238</v>
      </c>
      <c r="B94">
        <v>103.17907507790144</v>
      </c>
      <c r="C94">
        <v>103.23069042311299</v>
      </c>
      <c r="D94">
        <v>3.37</v>
      </c>
      <c r="F94" t="s">
        <v>238</v>
      </c>
      <c r="G94">
        <v>103.179075077901</v>
      </c>
      <c r="H94">
        <v>103.230690423113</v>
      </c>
      <c r="I94">
        <v>3.37</v>
      </c>
    </row>
    <row r="95" spans="1:9" x14ac:dyDescent="0.35">
      <c r="A95" t="s">
        <v>339</v>
      </c>
      <c r="B95">
        <v>99.95</v>
      </c>
      <c r="C95">
        <v>100</v>
      </c>
      <c r="D95">
        <v>3.37</v>
      </c>
      <c r="F95" t="s">
        <v>339</v>
      </c>
      <c r="G95">
        <v>99.95</v>
      </c>
      <c r="H95">
        <v>100</v>
      </c>
      <c r="I95">
        <v>3.37</v>
      </c>
    </row>
    <row r="96" spans="1:9" x14ac:dyDescent="0.35">
      <c r="A96" t="s">
        <v>174</v>
      </c>
      <c r="B96">
        <v>100.84331785069675</v>
      </c>
      <c r="C96">
        <v>100.89376473306328</v>
      </c>
      <c r="D96">
        <v>4.2394532618706986</v>
      </c>
      <c r="F96" t="s">
        <v>174</v>
      </c>
      <c r="G96">
        <v>100.84331785069701</v>
      </c>
      <c r="H96">
        <v>100.893764733064</v>
      </c>
      <c r="I96">
        <v>4.2394532618709997</v>
      </c>
    </row>
    <row r="97" spans="1:9" x14ac:dyDescent="0.35">
      <c r="A97" t="s">
        <v>52</v>
      </c>
      <c r="B97">
        <v>100.96876760751096</v>
      </c>
      <c r="C97">
        <v>101.01927724613401</v>
      </c>
      <c r="D97">
        <v>4.5164647029531242</v>
      </c>
      <c r="F97" t="s">
        <v>52</v>
      </c>
      <c r="G97">
        <v>100.968767607511</v>
      </c>
      <c r="H97">
        <v>101.019277246134</v>
      </c>
      <c r="I97">
        <v>4.5164647029529998</v>
      </c>
    </row>
    <row r="98" spans="1:9" x14ac:dyDescent="0.35">
      <c r="A98" t="s">
        <v>70</v>
      </c>
      <c r="B98">
        <v>101.22268654922739</v>
      </c>
      <c r="C98">
        <v>101.2733232108328</v>
      </c>
      <c r="D98">
        <v>4.4434208904469461</v>
      </c>
      <c r="F98" t="s">
        <v>70</v>
      </c>
      <c r="G98">
        <v>101.222686549228</v>
      </c>
      <c r="H98">
        <v>101.273323210833</v>
      </c>
      <c r="I98">
        <v>4.4434208904470003</v>
      </c>
    </row>
    <row r="99" spans="1:9" x14ac:dyDescent="0.35">
      <c r="A99" t="s">
        <v>83</v>
      </c>
      <c r="B99">
        <v>100.00075384493501</v>
      </c>
      <c r="C99">
        <v>100.05077923455228</v>
      </c>
      <c r="D99">
        <v>4.4977160941950327</v>
      </c>
      <c r="F99" t="s">
        <v>83</v>
      </c>
      <c r="G99">
        <v>100.000753844936</v>
      </c>
      <c r="H99">
        <v>100.050779234553</v>
      </c>
      <c r="I99">
        <v>4.4977160941949998</v>
      </c>
    </row>
    <row r="100" spans="1:9" x14ac:dyDescent="0.35">
      <c r="A100" t="s">
        <v>255</v>
      </c>
      <c r="B100">
        <v>103.42458197325831</v>
      </c>
      <c r="C100">
        <v>103.47632013332498</v>
      </c>
      <c r="D100">
        <v>3.37</v>
      </c>
      <c r="F100" t="s">
        <v>255</v>
      </c>
      <c r="G100">
        <v>103.424581973258</v>
      </c>
      <c r="H100">
        <v>103.476320133325</v>
      </c>
      <c r="I100">
        <v>3.37</v>
      </c>
    </row>
    <row r="101" spans="1:9" x14ac:dyDescent="0.35">
      <c r="A101" t="s">
        <v>58</v>
      </c>
      <c r="B101">
        <v>100.23080765993804</v>
      </c>
      <c r="C101">
        <v>100.28094813400503</v>
      </c>
      <c r="D101">
        <v>4.5497176531509744</v>
      </c>
      <c r="F101" t="s">
        <v>58</v>
      </c>
      <c r="G101">
        <v>100.230807659937</v>
      </c>
      <c r="H101">
        <v>100.28094813400401</v>
      </c>
      <c r="I101">
        <v>4.5497176531510002</v>
      </c>
    </row>
    <row r="102" spans="1:9" x14ac:dyDescent="0.35">
      <c r="A102" t="s">
        <v>75</v>
      </c>
      <c r="B102">
        <v>100.8760046338458</v>
      </c>
      <c r="C102">
        <v>100.92646786777968</v>
      </c>
      <c r="D102">
        <v>4.4896547909872719</v>
      </c>
      <c r="F102" t="s">
        <v>75</v>
      </c>
      <c r="G102">
        <v>100.876004633845</v>
      </c>
      <c r="H102">
        <v>100.926467867779</v>
      </c>
      <c r="I102">
        <v>4.4896547909870002</v>
      </c>
    </row>
    <row r="103" spans="1:9" x14ac:dyDescent="0.35">
      <c r="A103" t="s">
        <v>265</v>
      </c>
      <c r="B103">
        <v>103.70111656875376</v>
      </c>
      <c r="C103">
        <v>103.7529930652864</v>
      </c>
      <c r="D103">
        <v>3.37</v>
      </c>
      <c r="F103" t="s">
        <v>265</v>
      </c>
      <c r="G103">
        <v>103.701116568754</v>
      </c>
      <c r="H103">
        <v>103.752993065287</v>
      </c>
      <c r="I103">
        <v>3.37</v>
      </c>
    </row>
    <row r="104" spans="1:9" x14ac:dyDescent="0.35">
      <c r="A104" t="s">
        <v>64</v>
      </c>
      <c r="B104">
        <v>100.26871604794248</v>
      </c>
      <c r="C104">
        <v>100.31887548568531</v>
      </c>
      <c r="D104">
        <v>4.5479975507211821</v>
      </c>
      <c r="F104" t="s">
        <v>64</v>
      </c>
      <c r="G104">
        <v>100.26871604794199</v>
      </c>
      <c r="H104">
        <v>100.318875485685</v>
      </c>
      <c r="I104">
        <v>4.547997550721</v>
      </c>
    </row>
    <row r="105" spans="1:9" x14ac:dyDescent="0.35">
      <c r="A105" t="s">
        <v>79</v>
      </c>
      <c r="B105">
        <v>100.3250957329728</v>
      </c>
      <c r="C105">
        <v>100.37528337466013</v>
      </c>
      <c r="D105">
        <v>4.5143085505290044</v>
      </c>
      <c r="F105" t="s">
        <v>79</v>
      </c>
      <c r="G105">
        <v>100.325095732973</v>
      </c>
      <c r="H105">
        <v>100.37528337466</v>
      </c>
      <c r="I105">
        <v>4.5143085505289999</v>
      </c>
    </row>
    <row r="106" spans="1:9" x14ac:dyDescent="0.35">
      <c r="A106" t="s">
        <v>65</v>
      </c>
      <c r="B106">
        <v>100.72917984602734</v>
      </c>
      <c r="C106">
        <v>100.77956963084276</v>
      </c>
      <c r="D106">
        <v>4.4961989980687997</v>
      </c>
      <c r="F106" t="s">
        <v>65</v>
      </c>
      <c r="G106">
        <v>100.729179846028</v>
      </c>
      <c r="H106">
        <v>100.779569630843</v>
      </c>
      <c r="I106">
        <v>4.4961989980689996</v>
      </c>
    </row>
    <row r="107" spans="1:9" x14ac:dyDescent="0.35">
      <c r="A107" t="s">
        <v>68</v>
      </c>
      <c r="B107">
        <v>100.77114847252054</v>
      </c>
      <c r="C107">
        <v>100.8215592521466</v>
      </c>
      <c r="D107">
        <v>4.587312509652075</v>
      </c>
      <c r="F107" t="s">
        <v>68</v>
      </c>
      <c r="G107">
        <v>100.77114847252</v>
      </c>
      <c r="H107">
        <v>100.821559252146</v>
      </c>
      <c r="I107">
        <v>4.5873125096520004</v>
      </c>
    </row>
    <row r="108" spans="1:9" x14ac:dyDescent="0.35">
      <c r="A108" t="s">
        <v>276</v>
      </c>
      <c r="B108">
        <v>101.45895830607675</v>
      </c>
      <c r="C108">
        <v>101.50971316265807</v>
      </c>
      <c r="D108">
        <v>3.67</v>
      </c>
      <c r="F108" t="s">
        <v>276</v>
      </c>
      <c r="G108">
        <v>101.45895830607699</v>
      </c>
      <c r="H108">
        <v>101.509713162658</v>
      </c>
      <c r="I108">
        <v>3.67</v>
      </c>
    </row>
    <row r="109" spans="1:9" x14ac:dyDescent="0.35">
      <c r="A109" t="s">
        <v>184</v>
      </c>
      <c r="B109">
        <v>103.76762983445036</v>
      </c>
      <c r="C109">
        <v>103.81953960425248</v>
      </c>
      <c r="D109">
        <v>3.67</v>
      </c>
      <c r="F109" t="s">
        <v>184</v>
      </c>
      <c r="G109">
        <v>103.76762983445001</v>
      </c>
      <c r="H109">
        <v>103.819539604252</v>
      </c>
      <c r="I109">
        <v>3.67</v>
      </c>
    </row>
    <row r="110" spans="1:9" x14ac:dyDescent="0.35">
      <c r="A110" t="s">
        <v>69</v>
      </c>
      <c r="B110">
        <v>101.23744623699676</v>
      </c>
      <c r="C110">
        <v>101.28809028213783</v>
      </c>
      <c r="D110">
        <v>4.4736256625810693</v>
      </c>
      <c r="F110" t="s">
        <v>69</v>
      </c>
      <c r="G110">
        <v>101.237446236997</v>
      </c>
      <c r="H110">
        <v>101.288090282138</v>
      </c>
      <c r="I110">
        <v>4.473625662581</v>
      </c>
    </row>
    <row r="111" spans="1:9" x14ac:dyDescent="0.35">
      <c r="A111" t="s">
        <v>82</v>
      </c>
      <c r="B111">
        <v>100.00135001756102</v>
      </c>
      <c r="C111">
        <v>100.05137570541372</v>
      </c>
      <c r="D111">
        <v>4.5289232337410192</v>
      </c>
      <c r="F111" t="s">
        <v>82</v>
      </c>
      <c r="G111">
        <v>100.00135001756099</v>
      </c>
      <c r="H111">
        <v>100.051375705414</v>
      </c>
      <c r="I111">
        <v>4.5289232337409997</v>
      </c>
    </row>
    <row r="112" spans="1:9" x14ac:dyDescent="0.35">
      <c r="A112" t="s">
        <v>288</v>
      </c>
      <c r="B112">
        <v>101.03173604664872</v>
      </c>
      <c r="C112">
        <v>101.08227718524134</v>
      </c>
      <c r="D112">
        <v>3.67</v>
      </c>
      <c r="F112" t="s">
        <v>288</v>
      </c>
      <c r="G112">
        <v>101.03173604664801</v>
      </c>
      <c r="H112">
        <v>101.082277185241</v>
      </c>
      <c r="I112">
        <v>3.67</v>
      </c>
    </row>
    <row r="113" spans="1:9" x14ac:dyDescent="0.35">
      <c r="A113" t="s">
        <v>292</v>
      </c>
      <c r="B113">
        <v>101.03173604664872</v>
      </c>
      <c r="C113">
        <v>101.08227718524134</v>
      </c>
      <c r="D113">
        <v>3.67</v>
      </c>
      <c r="F113" t="s">
        <v>292</v>
      </c>
      <c r="G113">
        <v>101.03173604664801</v>
      </c>
      <c r="H113">
        <v>101.082277185241</v>
      </c>
      <c r="I113">
        <v>3.67</v>
      </c>
    </row>
    <row r="114" spans="1:9" x14ac:dyDescent="0.35">
      <c r="A114" t="s">
        <v>299</v>
      </c>
      <c r="B114">
        <v>101.03173604664872</v>
      </c>
      <c r="C114">
        <v>101.08227718524134</v>
      </c>
      <c r="D114">
        <v>3.67</v>
      </c>
      <c r="F114" t="s">
        <v>299</v>
      </c>
      <c r="G114">
        <v>101.03173604664801</v>
      </c>
      <c r="H114">
        <v>101.082277185241</v>
      </c>
      <c r="I114">
        <v>3.67</v>
      </c>
    </row>
    <row r="115" spans="1:9" x14ac:dyDescent="0.35">
      <c r="A115" t="s">
        <v>300</v>
      </c>
      <c r="B115">
        <v>101.03173604664872</v>
      </c>
      <c r="C115">
        <v>101.08227718524134</v>
      </c>
      <c r="D115">
        <v>3.67</v>
      </c>
      <c r="F115" t="s">
        <v>300</v>
      </c>
      <c r="G115">
        <v>101.03173604664801</v>
      </c>
      <c r="H115">
        <v>101.082277185241</v>
      </c>
      <c r="I115">
        <v>3.67</v>
      </c>
    </row>
    <row r="116" spans="1:9" x14ac:dyDescent="0.35">
      <c r="A116" t="s">
        <v>308</v>
      </c>
      <c r="B116">
        <v>100.73509651873236</v>
      </c>
      <c r="C116">
        <v>100.78548926336404</v>
      </c>
      <c r="D116">
        <v>3.67</v>
      </c>
      <c r="F116" t="s">
        <v>308</v>
      </c>
      <c r="G116">
        <v>100.73509651873201</v>
      </c>
      <c r="H116">
        <v>100.785489263364</v>
      </c>
      <c r="I116">
        <v>3.67</v>
      </c>
    </row>
    <row r="117" spans="1:9" x14ac:dyDescent="0.35">
      <c r="A117" t="s">
        <v>74</v>
      </c>
      <c r="B117">
        <v>100.88662064162601</v>
      </c>
      <c r="C117">
        <v>100.93708918621911</v>
      </c>
      <c r="D117">
        <v>4.520142235905606</v>
      </c>
      <c r="F117" t="s">
        <v>74</v>
      </c>
      <c r="G117">
        <v>100.886620641626</v>
      </c>
      <c r="H117">
        <v>100.937089186219</v>
      </c>
      <c r="I117">
        <v>4.5201422359060004</v>
      </c>
    </row>
    <row r="118" spans="1:9" x14ac:dyDescent="0.35">
      <c r="A118" t="s">
        <v>88</v>
      </c>
      <c r="B118">
        <v>100.04534996743219</v>
      </c>
      <c r="C118">
        <v>100.09539766626531</v>
      </c>
      <c r="D118">
        <v>4.5269314130784917</v>
      </c>
      <c r="F118" t="s">
        <v>88</v>
      </c>
      <c r="G118">
        <v>100.045349967432</v>
      </c>
      <c r="H118">
        <v>100.095397666265</v>
      </c>
      <c r="I118">
        <v>4.5269314130789997</v>
      </c>
    </row>
    <row r="119" spans="1:9" x14ac:dyDescent="0.35">
      <c r="A119" t="s">
        <v>314</v>
      </c>
      <c r="B119">
        <v>99.490559798780666</v>
      </c>
      <c r="C119">
        <v>99.540329963762545</v>
      </c>
      <c r="D119">
        <v>3.97</v>
      </c>
      <c r="F119" t="s">
        <v>314</v>
      </c>
      <c r="G119">
        <v>99.490559798781007</v>
      </c>
      <c r="H119">
        <v>99.540329963763</v>
      </c>
      <c r="I119">
        <v>3.97</v>
      </c>
    </row>
    <row r="120" spans="1:9" x14ac:dyDescent="0.35">
      <c r="A120" t="s">
        <v>78</v>
      </c>
      <c r="B120">
        <v>100.32935037142053</v>
      </c>
      <c r="C120">
        <v>100.37954014149128</v>
      </c>
      <c r="D120">
        <v>4.5452489556824718</v>
      </c>
      <c r="F120" t="s">
        <v>78</v>
      </c>
      <c r="G120">
        <v>100.329350371421</v>
      </c>
      <c r="H120">
        <v>100.379540141492</v>
      </c>
      <c r="I120">
        <v>4.5452489556820002</v>
      </c>
    </row>
    <row r="121" spans="1:9" x14ac:dyDescent="0.35">
      <c r="A121" t="s">
        <v>340</v>
      </c>
      <c r="B121">
        <v>99.95</v>
      </c>
      <c r="C121">
        <v>100</v>
      </c>
      <c r="D121">
        <v>3.97</v>
      </c>
      <c r="F121" t="s">
        <v>340</v>
      </c>
      <c r="G121">
        <v>99.95</v>
      </c>
      <c r="H121">
        <v>100</v>
      </c>
      <c r="I121">
        <v>3.97</v>
      </c>
    </row>
    <row r="122" spans="1:9" x14ac:dyDescent="0.35">
      <c r="A122" t="s">
        <v>183</v>
      </c>
      <c r="B122">
        <v>103.4028850302099</v>
      </c>
      <c r="C122">
        <v>103.45461233637809</v>
      </c>
      <c r="D122">
        <v>3.97</v>
      </c>
      <c r="F122" t="s">
        <v>183</v>
      </c>
      <c r="G122">
        <v>103.40288503021</v>
      </c>
      <c r="H122">
        <v>103.45461233637801</v>
      </c>
      <c r="I122">
        <v>3.97</v>
      </c>
    </row>
    <row r="123" spans="1:9" x14ac:dyDescent="0.35">
      <c r="A123" t="s">
        <v>139</v>
      </c>
      <c r="B123">
        <v>100.99824665429168</v>
      </c>
      <c r="C123">
        <v>101.04877103981158</v>
      </c>
      <c r="D123">
        <v>4.2832039969044144</v>
      </c>
      <c r="F123" t="s">
        <v>139</v>
      </c>
      <c r="G123">
        <v>100.998246654292</v>
      </c>
      <c r="H123">
        <v>101.048771039812</v>
      </c>
      <c r="I123">
        <v>4.2832039969039997</v>
      </c>
    </row>
    <row r="124" spans="1:9" x14ac:dyDescent="0.35">
      <c r="A124" t="s">
        <v>81</v>
      </c>
      <c r="B124">
        <v>100.00194619018701</v>
      </c>
      <c r="C124">
        <v>100.05197217627514</v>
      </c>
      <c r="D124">
        <v>4.5601300011974022</v>
      </c>
      <c r="F124" t="s">
        <v>81</v>
      </c>
      <c r="G124">
        <v>100.00194619018799</v>
      </c>
      <c r="H124">
        <v>100.051972176276</v>
      </c>
      <c r="I124">
        <v>4.5601300011969998</v>
      </c>
    </row>
    <row r="125" spans="1:9" x14ac:dyDescent="0.35">
      <c r="A125" t="s">
        <v>143</v>
      </c>
      <c r="B125">
        <v>100.33907692289937</v>
      </c>
      <c r="C125">
        <v>100.3892715586787</v>
      </c>
      <c r="D125">
        <v>4.3113421711304687</v>
      </c>
      <c r="F125" t="s">
        <v>143</v>
      </c>
      <c r="G125">
        <v>100.339076922899</v>
      </c>
      <c r="H125">
        <v>100.389271558678</v>
      </c>
      <c r="I125">
        <v>4.3113421711299997</v>
      </c>
    </row>
    <row r="126" spans="1:9" x14ac:dyDescent="0.35">
      <c r="A126" t="s">
        <v>136</v>
      </c>
      <c r="B126">
        <v>100.5556072953873</v>
      </c>
      <c r="C126">
        <v>100.60591025051255</v>
      </c>
      <c r="D126">
        <v>4.3382968149008558</v>
      </c>
      <c r="F126" t="s">
        <v>136</v>
      </c>
      <c r="G126">
        <v>100.55560729538701</v>
      </c>
      <c r="H126">
        <v>100.605910250512</v>
      </c>
      <c r="I126">
        <v>4.3382968149009997</v>
      </c>
    </row>
    <row r="127" spans="1:9" x14ac:dyDescent="0.35">
      <c r="A127" t="s">
        <v>87</v>
      </c>
      <c r="B127">
        <v>100.0464569785526</v>
      </c>
      <c r="C127">
        <v>100.09650523116818</v>
      </c>
      <c r="D127">
        <v>4.5581011939059408</v>
      </c>
      <c r="F127" t="s">
        <v>87</v>
      </c>
      <c r="G127">
        <v>100.046456978552</v>
      </c>
      <c r="H127">
        <v>100.096505231168</v>
      </c>
      <c r="I127">
        <v>4.5581011939060003</v>
      </c>
    </row>
    <row r="128" spans="1:9" x14ac:dyDescent="0.35">
      <c r="A128" t="s">
        <v>89</v>
      </c>
      <c r="B128">
        <v>100.3672348912328</v>
      </c>
      <c r="C128">
        <v>100.41744361303931</v>
      </c>
      <c r="D128">
        <v>4.5435333103894653</v>
      </c>
      <c r="F128" t="s">
        <v>89</v>
      </c>
      <c r="G128">
        <v>100.367234891233</v>
      </c>
      <c r="H128">
        <v>100.41744361304001</v>
      </c>
      <c r="I128">
        <v>4.5435333103889999</v>
      </c>
    </row>
    <row r="129" spans="1:9" x14ac:dyDescent="0.35">
      <c r="A129" t="s">
        <v>239</v>
      </c>
      <c r="B129">
        <v>103.87273426459903</v>
      </c>
      <c r="C129">
        <v>103.92469661290548</v>
      </c>
      <c r="D129">
        <v>4.206666666666667</v>
      </c>
      <c r="F129" t="s">
        <v>239</v>
      </c>
      <c r="G129">
        <v>103.87273426505</v>
      </c>
      <c r="H129">
        <v>103.924696613357</v>
      </c>
      <c r="I129">
        <v>4.2066666666670001</v>
      </c>
    </row>
    <row r="130" spans="1:9" x14ac:dyDescent="0.35">
      <c r="A130" t="s">
        <v>153</v>
      </c>
      <c r="B130">
        <v>100.23666131965877</v>
      </c>
      <c r="C130">
        <v>100.28680472201977</v>
      </c>
      <c r="D130">
        <v>4.206666666666667</v>
      </c>
      <c r="F130" t="s">
        <v>153</v>
      </c>
      <c r="G130">
        <v>100.23666132010101</v>
      </c>
      <c r="H130">
        <v>100.28680472246199</v>
      </c>
      <c r="I130">
        <v>4.2066666666670001</v>
      </c>
    </row>
    <row r="131" spans="1:9" x14ac:dyDescent="0.35">
      <c r="A131" t="s">
        <v>93</v>
      </c>
      <c r="B131">
        <v>100.94636830209585</v>
      </c>
      <c r="C131">
        <v>100.99686673546357</v>
      </c>
      <c r="D131">
        <v>4.5174668754332208</v>
      </c>
      <c r="F131" t="s">
        <v>93</v>
      </c>
      <c r="G131">
        <v>100.946368302096</v>
      </c>
      <c r="H131">
        <v>100.996866735464</v>
      </c>
      <c r="I131">
        <v>4.5174668754329996</v>
      </c>
    </row>
    <row r="132" spans="1:9" x14ac:dyDescent="0.35">
      <c r="A132" t="s">
        <v>173</v>
      </c>
      <c r="B132">
        <v>100.84755289481276</v>
      </c>
      <c r="C132">
        <v>100.89800189576064</v>
      </c>
      <c r="D132">
        <v>4.2508899278611088</v>
      </c>
      <c r="F132" t="s">
        <v>173</v>
      </c>
      <c r="G132">
        <v>100.84755289481301</v>
      </c>
      <c r="H132">
        <v>100.898001895761</v>
      </c>
      <c r="I132">
        <v>4.2508899278610004</v>
      </c>
    </row>
    <row r="133" spans="1:9" x14ac:dyDescent="0.35">
      <c r="A133" t="s">
        <v>161</v>
      </c>
      <c r="B133">
        <v>100.01685812030848</v>
      </c>
      <c r="C133">
        <v>100.06689156609153</v>
      </c>
      <c r="D133">
        <v>4.290099285401114</v>
      </c>
      <c r="F133" t="s">
        <v>161</v>
      </c>
      <c r="G133">
        <v>100.016858120309</v>
      </c>
      <c r="H133">
        <v>100.066891566092</v>
      </c>
      <c r="I133">
        <v>4.2900992854010003</v>
      </c>
    </row>
    <row r="134" spans="1:9" x14ac:dyDescent="0.35">
      <c r="A134" t="s">
        <v>96</v>
      </c>
      <c r="B134">
        <v>100.12061185777499</v>
      </c>
      <c r="C134">
        <v>100.17069720637818</v>
      </c>
      <c r="D134">
        <v>4.5547252113060974</v>
      </c>
      <c r="F134" t="s">
        <v>96</v>
      </c>
      <c r="G134">
        <v>100.120611857775</v>
      </c>
      <c r="H134">
        <v>100.17069720637799</v>
      </c>
      <c r="I134">
        <v>4.5547252113059997</v>
      </c>
    </row>
    <row r="135" spans="1:9" x14ac:dyDescent="0.35">
      <c r="A135" t="s">
        <v>256</v>
      </c>
      <c r="B135">
        <v>104.11356157807055</v>
      </c>
      <c r="C135">
        <v>104.16564440027068</v>
      </c>
      <c r="D135">
        <v>4.206666666666667</v>
      </c>
      <c r="F135" t="s">
        <v>256</v>
      </c>
      <c r="G135">
        <v>104.113561578535</v>
      </c>
      <c r="H135">
        <v>104.165644400735</v>
      </c>
      <c r="I135">
        <v>4.2066666666670001</v>
      </c>
    </row>
    <row r="136" spans="1:9" x14ac:dyDescent="0.35">
      <c r="A136" t="s">
        <v>98</v>
      </c>
      <c r="B136">
        <v>100.51111239966038</v>
      </c>
      <c r="C136">
        <v>100.56139309620848</v>
      </c>
      <c r="D136">
        <v>4.537029430006994</v>
      </c>
      <c r="F136" t="s">
        <v>98</v>
      </c>
      <c r="G136">
        <v>100.511112399661</v>
      </c>
      <c r="H136">
        <v>100.561393096209</v>
      </c>
      <c r="I136">
        <v>4.5370294300070002</v>
      </c>
    </row>
    <row r="137" spans="1:9" x14ac:dyDescent="0.35">
      <c r="A137" t="s">
        <v>135</v>
      </c>
      <c r="B137">
        <v>100.55804457425833</v>
      </c>
      <c r="C137">
        <v>100.60834874863264</v>
      </c>
      <c r="D137">
        <v>4.3485456767915203</v>
      </c>
      <c r="F137" t="s">
        <v>135</v>
      </c>
      <c r="G137">
        <v>100.55804457425801</v>
      </c>
      <c r="H137">
        <v>100.608348748632</v>
      </c>
      <c r="I137">
        <v>4.3485456767919999</v>
      </c>
    </row>
    <row r="138" spans="1:9" x14ac:dyDescent="0.35">
      <c r="A138" t="s">
        <v>258</v>
      </c>
      <c r="B138">
        <v>104.18808883327374</v>
      </c>
      <c r="C138">
        <v>104.24020893774261</v>
      </c>
      <c r="D138">
        <v>4.206666666666667</v>
      </c>
      <c r="F138" t="s">
        <v>258</v>
      </c>
      <c r="G138">
        <v>104.18808883374599</v>
      </c>
      <c r="H138">
        <v>104.24020893821501</v>
      </c>
      <c r="I138">
        <v>4.2066666666670001</v>
      </c>
    </row>
    <row r="139" spans="1:9" x14ac:dyDescent="0.35">
      <c r="A139" t="s">
        <v>112</v>
      </c>
      <c r="B139">
        <v>100.87268904108251</v>
      </c>
      <c r="C139">
        <v>100.9231506163907</v>
      </c>
      <c r="D139">
        <v>4.4588382076026525</v>
      </c>
      <c r="F139" t="s">
        <v>112</v>
      </c>
      <c r="G139">
        <v>100.87268904108301</v>
      </c>
      <c r="H139">
        <v>100.923150616391</v>
      </c>
      <c r="I139">
        <v>4.4588382076029998</v>
      </c>
    </row>
    <row r="140" spans="1:9" x14ac:dyDescent="0.35">
      <c r="A140" t="s">
        <v>266</v>
      </c>
      <c r="B140">
        <v>104.3407104416268</v>
      </c>
      <c r="C140">
        <v>104.39290689507433</v>
      </c>
      <c r="D140">
        <v>4.206666666666667</v>
      </c>
      <c r="F140" t="s">
        <v>266</v>
      </c>
      <c r="G140">
        <v>104.340710442108</v>
      </c>
      <c r="H140">
        <v>104.392906895556</v>
      </c>
      <c r="I140">
        <v>4.2066666666670001</v>
      </c>
    </row>
    <row r="141" spans="1:9" x14ac:dyDescent="0.35">
      <c r="A141" t="s">
        <v>124</v>
      </c>
      <c r="B141">
        <v>100.23554459711768</v>
      </c>
      <c r="C141">
        <v>100.28568744083809</v>
      </c>
      <c r="D141">
        <v>4.3209854871427966</v>
      </c>
      <c r="F141" t="s">
        <v>124</v>
      </c>
      <c r="G141">
        <v>100.235544932116</v>
      </c>
      <c r="H141">
        <v>100.285687776004</v>
      </c>
      <c r="I141">
        <v>4.3209884641549996</v>
      </c>
    </row>
    <row r="142" spans="1:9" x14ac:dyDescent="0.35">
      <c r="A142" t="s">
        <v>277</v>
      </c>
      <c r="B142">
        <v>101.51793607757237</v>
      </c>
      <c r="C142">
        <v>101.56872043779126</v>
      </c>
      <c r="D142">
        <v>4.4433333333333334</v>
      </c>
      <c r="F142" t="s">
        <v>277</v>
      </c>
      <c r="G142">
        <v>101.517936077085</v>
      </c>
      <c r="H142">
        <v>101.56872043730399</v>
      </c>
      <c r="I142">
        <v>4.4433333333330003</v>
      </c>
    </row>
    <row r="143" spans="1:9" x14ac:dyDescent="0.35">
      <c r="A143" t="s">
        <v>281</v>
      </c>
      <c r="B143">
        <v>101.51793607757237</v>
      </c>
      <c r="C143">
        <v>101.56872043779126</v>
      </c>
      <c r="D143">
        <v>4.4433333333333334</v>
      </c>
      <c r="F143" t="s">
        <v>281</v>
      </c>
      <c r="G143">
        <v>101.517936077085</v>
      </c>
      <c r="H143">
        <v>101.56872043730399</v>
      </c>
      <c r="I143">
        <v>4.4433333333330003</v>
      </c>
    </row>
    <row r="144" spans="1:9" x14ac:dyDescent="0.35">
      <c r="A144" t="s">
        <v>284</v>
      </c>
      <c r="B144">
        <v>101.51793607757237</v>
      </c>
      <c r="C144">
        <v>101.56872043779126</v>
      </c>
      <c r="D144">
        <v>4.4433333333333334</v>
      </c>
      <c r="F144" t="s">
        <v>284</v>
      </c>
      <c r="G144">
        <v>101.517936077085</v>
      </c>
      <c r="H144">
        <v>101.56872043730399</v>
      </c>
      <c r="I144">
        <v>4.4433333333330003</v>
      </c>
    </row>
    <row r="145" spans="1:9" x14ac:dyDescent="0.35">
      <c r="A145" t="s">
        <v>129</v>
      </c>
      <c r="B145">
        <v>100.86355130790398</v>
      </c>
      <c r="C145">
        <v>100.91400831206001</v>
      </c>
      <c r="D145">
        <v>4.2940847088343563</v>
      </c>
      <c r="F145" t="s">
        <v>129</v>
      </c>
      <c r="G145">
        <v>100.863551307904</v>
      </c>
      <c r="H145">
        <v>100.91400831206001</v>
      </c>
      <c r="I145">
        <v>4.2940847088340002</v>
      </c>
    </row>
    <row r="146" spans="1:9" x14ac:dyDescent="0.35">
      <c r="A146" t="s">
        <v>138</v>
      </c>
      <c r="B146">
        <v>101.00473917883292</v>
      </c>
      <c r="C146">
        <v>101.05526681223904</v>
      </c>
      <c r="D146">
        <v>4.2983905114720038</v>
      </c>
      <c r="F146" t="s">
        <v>138</v>
      </c>
      <c r="G146">
        <v>101.004739178834</v>
      </c>
      <c r="H146">
        <v>101.05526681224001</v>
      </c>
      <c r="I146">
        <v>4.2983905114720002</v>
      </c>
    </row>
    <row r="147" spans="1:9" x14ac:dyDescent="0.35">
      <c r="A147" t="s">
        <v>121</v>
      </c>
      <c r="B147">
        <v>101.10112760157406</v>
      </c>
      <c r="C147">
        <v>101.15170345330071</v>
      </c>
      <c r="D147">
        <v>4.3251866756943267</v>
      </c>
      <c r="F147" t="s">
        <v>121</v>
      </c>
      <c r="G147">
        <v>101.10112760157401</v>
      </c>
      <c r="H147">
        <v>101.151703453301</v>
      </c>
      <c r="I147">
        <v>4.3251866756939998</v>
      </c>
    </row>
    <row r="148" spans="1:9" x14ac:dyDescent="0.35">
      <c r="A148" t="s">
        <v>106</v>
      </c>
      <c r="B148">
        <v>100.00135001756102</v>
      </c>
      <c r="C148">
        <v>100.05137570541372</v>
      </c>
      <c r="D148">
        <v>4.5289232337410192</v>
      </c>
      <c r="F148" t="s">
        <v>106</v>
      </c>
      <c r="G148">
        <v>100.00135001756099</v>
      </c>
      <c r="H148">
        <v>100.051375705414</v>
      </c>
      <c r="I148">
        <v>4.5289232337409997</v>
      </c>
    </row>
    <row r="149" spans="1:9" x14ac:dyDescent="0.35">
      <c r="A149" t="s">
        <v>95</v>
      </c>
      <c r="B149">
        <v>100.12256992474605</v>
      </c>
      <c r="C149">
        <v>100.17265625287247</v>
      </c>
      <c r="D149">
        <v>4.5858322738329838</v>
      </c>
      <c r="F149" t="s">
        <v>95</v>
      </c>
      <c r="G149">
        <v>100.122569924746</v>
      </c>
      <c r="H149">
        <v>100.172656252872</v>
      </c>
      <c r="I149">
        <v>4.5858322738329997</v>
      </c>
    </row>
    <row r="150" spans="1:9" x14ac:dyDescent="0.35">
      <c r="A150" t="s">
        <v>289</v>
      </c>
      <c r="B150">
        <v>100.88838964298019</v>
      </c>
      <c r="C150">
        <v>100.93885907251644</v>
      </c>
      <c r="D150">
        <v>4.4433333333333334</v>
      </c>
      <c r="F150" t="s">
        <v>289</v>
      </c>
      <c r="G150">
        <v>100.88838964248301</v>
      </c>
      <c r="H150">
        <v>100.938859072019</v>
      </c>
      <c r="I150">
        <v>4.4433333333330003</v>
      </c>
    </row>
    <row r="151" spans="1:9" x14ac:dyDescent="0.35">
      <c r="A151" t="s">
        <v>301</v>
      </c>
      <c r="B151">
        <v>100.88838964298019</v>
      </c>
      <c r="C151">
        <v>100.93885907251644</v>
      </c>
      <c r="D151">
        <v>4.4433333333333334</v>
      </c>
      <c r="F151" t="s">
        <v>301</v>
      </c>
      <c r="G151">
        <v>100.88838964248301</v>
      </c>
      <c r="H151">
        <v>100.938859072019</v>
      </c>
      <c r="I151">
        <v>4.4433333333330003</v>
      </c>
    </row>
    <row r="152" spans="1:9" x14ac:dyDescent="0.35">
      <c r="A152" t="s">
        <v>142</v>
      </c>
      <c r="B152">
        <v>100.34145917430577</v>
      </c>
      <c r="C152">
        <v>100.39165500180667</v>
      </c>
      <c r="D152">
        <v>4.3268038562785218</v>
      </c>
      <c r="F152" t="s">
        <v>142</v>
      </c>
      <c r="G152">
        <v>100.341459174305</v>
      </c>
      <c r="H152">
        <v>100.391655001806</v>
      </c>
      <c r="I152">
        <v>4.3268038562789997</v>
      </c>
    </row>
    <row r="153" spans="1:9" x14ac:dyDescent="0.35">
      <c r="A153" t="s">
        <v>134</v>
      </c>
      <c r="B153">
        <v>100.56048185312936</v>
      </c>
      <c r="C153">
        <v>100.61078724675274</v>
      </c>
      <c r="D153">
        <v>4.3587940418799791</v>
      </c>
      <c r="F153" t="s">
        <v>134</v>
      </c>
      <c r="G153">
        <v>100.56048185312901</v>
      </c>
      <c r="H153">
        <v>100.610787246752</v>
      </c>
      <c r="I153">
        <v>4.3587940418800004</v>
      </c>
    </row>
    <row r="154" spans="1:9" x14ac:dyDescent="0.35">
      <c r="A154" t="s">
        <v>307</v>
      </c>
      <c r="B154">
        <v>100.37922312494989</v>
      </c>
      <c r="C154">
        <v>100.42943784387182</v>
      </c>
      <c r="D154">
        <v>4.4433333333333334</v>
      </c>
      <c r="F154" t="s">
        <v>307</v>
      </c>
      <c r="G154">
        <v>100.379223124443</v>
      </c>
      <c r="H154">
        <v>100.42943784336499</v>
      </c>
      <c r="I154">
        <v>4.4433333333330003</v>
      </c>
    </row>
    <row r="155" spans="1:9" x14ac:dyDescent="0.35">
      <c r="A155" t="s">
        <v>111</v>
      </c>
      <c r="B155">
        <v>100.88338971373663</v>
      </c>
      <c r="C155">
        <v>100.93385664205766</v>
      </c>
      <c r="D155">
        <v>4.4893261297536649</v>
      </c>
      <c r="F155" t="s">
        <v>111</v>
      </c>
      <c r="G155">
        <v>100.883389713737</v>
      </c>
      <c r="H155">
        <v>100.933856642058</v>
      </c>
      <c r="I155">
        <v>4.4893261297539997</v>
      </c>
    </row>
    <row r="156" spans="1:9" x14ac:dyDescent="0.35">
      <c r="A156" t="s">
        <v>317</v>
      </c>
      <c r="B156">
        <v>99.261352100215461</v>
      </c>
      <c r="C156">
        <v>99.311007604017462</v>
      </c>
      <c r="D156">
        <v>4.68</v>
      </c>
      <c r="F156" t="s">
        <v>317</v>
      </c>
      <c r="G156">
        <v>99.261352100215007</v>
      </c>
      <c r="H156">
        <v>99.311007604016993</v>
      </c>
      <c r="I156">
        <v>4.68</v>
      </c>
    </row>
    <row r="157" spans="1:9" x14ac:dyDescent="0.35">
      <c r="A157" t="s">
        <v>123</v>
      </c>
      <c r="B157">
        <v>100.23670815732071</v>
      </c>
      <c r="C157">
        <v>100.28685158311225</v>
      </c>
      <c r="D157">
        <v>4.3313255241641899</v>
      </c>
      <c r="F157" t="s">
        <v>123</v>
      </c>
      <c r="G157">
        <v>100.236708157321</v>
      </c>
      <c r="H157">
        <v>100.28685158311301</v>
      </c>
      <c r="I157">
        <v>4.3313255241639999</v>
      </c>
    </row>
    <row r="158" spans="1:9" x14ac:dyDescent="0.35">
      <c r="A158" t="s">
        <v>341</v>
      </c>
      <c r="B158">
        <v>99.95</v>
      </c>
      <c r="C158">
        <v>100</v>
      </c>
      <c r="D158">
        <v>4.68</v>
      </c>
      <c r="F158" t="s">
        <v>341</v>
      </c>
      <c r="G158">
        <v>99.95</v>
      </c>
      <c r="H158">
        <v>100</v>
      </c>
      <c r="I158">
        <v>4.68</v>
      </c>
    </row>
    <row r="159" spans="1:9" x14ac:dyDescent="0.35">
      <c r="A159" t="s">
        <v>353</v>
      </c>
      <c r="B159">
        <v>99.95</v>
      </c>
      <c r="C159">
        <v>100</v>
      </c>
      <c r="D159">
        <v>4.68</v>
      </c>
      <c r="F159" t="s">
        <v>353</v>
      </c>
      <c r="G159">
        <v>99.95</v>
      </c>
      <c r="H159">
        <v>100</v>
      </c>
      <c r="I159">
        <v>4.68</v>
      </c>
    </row>
    <row r="160" spans="1:9" x14ac:dyDescent="0.35">
      <c r="A160" t="s">
        <v>152</v>
      </c>
      <c r="B160">
        <v>96.982001848901092</v>
      </c>
      <c r="C160">
        <v>97.030517107454813</v>
      </c>
      <c r="D160">
        <v>4.68</v>
      </c>
      <c r="F160" t="s">
        <v>152</v>
      </c>
      <c r="G160">
        <v>96.982001848901007</v>
      </c>
      <c r="H160">
        <v>97.030517107454997</v>
      </c>
      <c r="I160">
        <v>4.68</v>
      </c>
    </row>
    <row r="161" spans="1:9" x14ac:dyDescent="0.35">
      <c r="A161" t="s">
        <v>128</v>
      </c>
      <c r="B161">
        <v>100.8673158317163</v>
      </c>
      <c r="C161">
        <v>100.91777471907582</v>
      </c>
      <c r="D161">
        <v>4.3042467118321524</v>
      </c>
      <c r="F161" t="s">
        <v>128</v>
      </c>
      <c r="G161">
        <v>100.867315831716</v>
      </c>
      <c r="H161">
        <v>100.91777471907599</v>
      </c>
      <c r="I161">
        <v>4.3042467118319996</v>
      </c>
    </row>
    <row r="162" spans="1:9" x14ac:dyDescent="0.35">
      <c r="A162" t="s">
        <v>172</v>
      </c>
      <c r="B162">
        <v>100.85037601663497</v>
      </c>
      <c r="C162">
        <v>100.90082642984989</v>
      </c>
      <c r="D162">
        <v>4.2585131876866757</v>
      </c>
      <c r="F162" t="s">
        <v>172</v>
      </c>
      <c r="G162">
        <v>100.850376016635</v>
      </c>
      <c r="H162">
        <v>100.90082642985</v>
      </c>
      <c r="I162">
        <v>4.2585131876869999</v>
      </c>
    </row>
    <row r="163" spans="1:9" x14ac:dyDescent="0.35">
      <c r="A163" t="s">
        <v>120</v>
      </c>
      <c r="B163">
        <v>101.10812727808971</v>
      </c>
      <c r="C163">
        <v>101.15870663140541</v>
      </c>
      <c r="D163">
        <v>4.3403332705688236</v>
      </c>
      <c r="F163" t="s">
        <v>120</v>
      </c>
      <c r="G163">
        <v>101.108127278089</v>
      </c>
      <c r="H163">
        <v>101.158706631405</v>
      </c>
      <c r="I163">
        <v>4.3403332705690003</v>
      </c>
    </row>
    <row r="164" spans="1:9" x14ac:dyDescent="0.35">
      <c r="A164" t="s">
        <v>105</v>
      </c>
      <c r="B164">
        <v>100.00194619018701</v>
      </c>
      <c r="C164">
        <v>100.05197217627514</v>
      </c>
      <c r="D164">
        <v>4.5601300011974022</v>
      </c>
      <c r="F164" t="s">
        <v>105</v>
      </c>
      <c r="G164">
        <v>100.00194619018799</v>
      </c>
      <c r="H164">
        <v>100.051972176276</v>
      </c>
      <c r="I164">
        <v>4.5601300011969998</v>
      </c>
    </row>
    <row r="165" spans="1:9" x14ac:dyDescent="0.35">
      <c r="A165" t="s">
        <v>94</v>
      </c>
      <c r="B165">
        <v>100.12452799171709</v>
      </c>
      <c r="C165">
        <v>100.17461529936676</v>
      </c>
      <c r="D165">
        <v>4.6169381196807411</v>
      </c>
      <c r="F165" t="s">
        <v>94</v>
      </c>
      <c r="G165">
        <v>100.12452799171599</v>
      </c>
      <c r="H165">
        <v>100.174615299366</v>
      </c>
      <c r="I165">
        <v>4.6169381196810004</v>
      </c>
    </row>
    <row r="166" spans="1:9" x14ac:dyDescent="0.35">
      <c r="A166" t="s">
        <v>133</v>
      </c>
      <c r="B166">
        <v>100.56291889802911</v>
      </c>
      <c r="C166">
        <v>100.6132255107845</v>
      </c>
      <c r="D166">
        <v>4.3690409264623167</v>
      </c>
      <c r="F166" t="s">
        <v>133</v>
      </c>
      <c r="G166">
        <v>100.562918898029</v>
      </c>
      <c r="H166">
        <v>100.61322551078401</v>
      </c>
      <c r="I166">
        <v>4.3690409264619996</v>
      </c>
    </row>
    <row r="167" spans="1:9" x14ac:dyDescent="0.35">
      <c r="A167" t="s">
        <v>110</v>
      </c>
      <c r="B167">
        <v>100.89409038639077</v>
      </c>
      <c r="C167">
        <v>100.94456266772463</v>
      </c>
      <c r="D167">
        <v>4.5198075849000476</v>
      </c>
      <c r="F167" t="s">
        <v>110</v>
      </c>
      <c r="G167">
        <v>100.89409038639</v>
      </c>
      <c r="H167">
        <v>100.944562667724</v>
      </c>
      <c r="I167">
        <v>4.5198075848999997</v>
      </c>
    </row>
    <row r="168" spans="1:9" x14ac:dyDescent="0.35">
      <c r="A168" t="s">
        <v>122</v>
      </c>
      <c r="B168">
        <v>100.23787138252558</v>
      </c>
      <c r="C168">
        <v>100.28801539022069</v>
      </c>
      <c r="D168">
        <v>4.3416623442571236</v>
      </c>
      <c r="F168" t="s">
        <v>122</v>
      </c>
      <c r="G168">
        <v>100.237871382526</v>
      </c>
      <c r="H168">
        <v>100.28801539022101</v>
      </c>
      <c r="I168">
        <v>4.3416623442570002</v>
      </c>
    </row>
    <row r="169" spans="1:9" x14ac:dyDescent="0.35">
      <c r="A169" t="s">
        <v>151</v>
      </c>
      <c r="B169">
        <v>96.580324406089616</v>
      </c>
      <c r="C169">
        <v>96.628638725452333</v>
      </c>
      <c r="D169">
        <v>4.726</v>
      </c>
      <c r="F169" t="s">
        <v>151</v>
      </c>
      <c r="G169">
        <v>96.580324406089005</v>
      </c>
      <c r="H169">
        <v>96.628638725452006</v>
      </c>
      <c r="I169">
        <v>4.726</v>
      </c>
    </row>
    <row r="170" spans="1:9" x14ac:dyDescent="0.35">
      <c r="A170" t="s">
        <v>119</v>
      </c>
      <c r="B170">
        <v>101.11512695460536</v>
      </c>
      <c r="C170">
        <v>101.1657098095101</v>
      </c>
      <c r="D170">
        <v>4.3554777684026984</v>
      </c>
      <c r="F170" t="s">
        <v>119</v>
      </c>
      <c r="G170">
        <v>101.115126954605</v>
      </c>
      <c r="H170">
        <v>101.16570980951001</v>
      </c>
      <c r="I170">
        <v>4.3554777684030004</v>
      </c>
    </row>
    <row r="171" spans="1:9" x14ac:dyDescent="0.35">
      <c r="A171" t="s">
        <v>104</v>
      </c>
      <c r="B171">
        <v>100.00254236281302</v>
      </c>
      <c r="C171">
        <v>100.05256864713658</v>
      </c>
      <c r="D171">
        <v>4.5913363965708331</v>
      </c>
      <c r="F171" t="s">
        <v>104</v>
      </c>
      <c r="G171">
        <v>100.002542362813</v>
      </c>
      <c r="H171">
        <v>100.05256864713699</v>
      </c>
      <c r="I171">
        <v>4.5913363965710001</v>
      </c>
    </row>
    <row r="172" spans="1:9" x14ac:dyDescent="0.35">
      <c r="A172" t="s">
        <v>160</v>
      </c>
      <c r="B172">
        <v>100.01717748128186</v>
      </c>
      <c r="C172">
        <v>100.06721108682527</v>
      </c>
      <c r="D172">
        <v>4.3017967156743806</v>
      </c>
      <c r="F172" t="s">
        <v>160</v>
      </c>
      <c r="G172">
        <v>100.017177481282</v>
      </c>
      <c r="H172">
        <v>100.067211086825</v>
      </c>
      <c r="I172">
        <v>4.3017967156739996</v>
      </c>
    </row>
    <row r="173" spans="1:9" x14ac:dyDescent="0.35">
      <c r="A173" t="s">
        <v>130</v>
      </c>
      <c r="B173">
        <v>100.19358684228978</v>
      </c>
      <c r="C173">
        <v>100.24370869663809</v>
      </c>
      <c r="D173">
        <v>4.3955376923796656</v>
      </c>
      <c r="F173" t="s">
        <v>130</v>
      </c>
      <c r="G173">
        <v>100.19358684229</v>
      </c>
      <c r="H173">
        <v>100.243708696638</v>
      </c>
      <c r="I173">
        <v>4.3955376923799996</v>
      </c>
    </row>
    <row r="174" spans="1:9" x14ac:dyDescent="0.35">
      <c r="A174" t="s">
        <v>97</v>
      </c>
      <c r="B174">
        <v>100.52999202047226</v>
      </c>
      <c r="C174">
        <v>100.58028216155303</v>
      </c>
      <c r="D174">
        <v>4.629386495974515</v>
      </c>
      <c r="F174" t="s">
        <v>97</v>
      </c>
      <c r="G174">
        <v>100.52999202047199</v>
      </c>
      <c r="H174">
        <v>100.580282161553</v>
      </c>
      <c r="I174">
        <v>4.629386495975</v>
      </c>
    </row>
    <row r="175" spans="1:9" x14ac:dyDescent="0.35">
      <c r="A175" t="s">
        <v>109</v>
      </c>
      <c r="B175">
        <v>100.90479105904491</v>
      </c>
      <c r="C175">
        <v>100.9552686933916</v>
      </c>
      <c r="D175">
        <v>4.5502825750992235</v>
      </c>
      <c r="F175" t="s">
        <v>109</v>
      </c>
      <c r="G175">
        <v>100.904791059044</v>
      </c>
      <c r="H175">
        <v>100.95526869339101</v>
      </c>
      <c r="I175">
        <v>4.5502825750989997</v>
      </c>
    </row>
    <row r="176" spans="1:9" x14ac:dyDescent="0.35">
      <c r="A176" t="s">
        <v>168</v>
      </c>
      <c r="B176">
        <v>100.17041584627034</v>
      </c>
      <c r="C176">
        <v>100.22052610932501</v>
      </c>
      <c r="D176">
        <v>4.2952159274281341</v>
      </c>
      <c r="F176" t="s">
        <v>168</v>
      </c>
      <c r="G176">
        <v>100.17041584626899</v>
      </c>
      <c r="H176">
        <v>100.220526109324</v>
      </c>
      <c r="I176">
        <v>4.295215927428</v>
      </c>
    </row>
    <row r="177" spans="1:9" x14ac:dyDescent="0.35">
      <c r="A177" t="s">
        <v>150</v>
      </c>
      <c r="B177">
        <v>96.167966331834762</v>
      </c>
      <c r="C177">
        <v>96.216074369019267</v>
      </c>
      <c r="D177">
        <v>4.7720000000000002</v>
      </c>
      <c r="F177" t="s">
        <v>150</v>
      </c>
      <c r="G177">
        <v>96.167966331833995</v>
      </c>
      <c r="H177">
        <v>96.216074369018997</v>
      </c>
      <c r="I177">
        <v>4.7720000000000002</v>
      </c>
    </row>
    <row r="178" spans="1:9" x14ac:dyDescent="0.35">
      <c r="A178" t="s">
        <v>127</v>
      </c>
      <c r="B178">
        <v>100.87484451795819</v>
      </c>
      <c r="C178">
        <v>100.92530717154396</v>
      </c>
      <c r="D178">
        <v>4.3245674670887704</v>
      </c>
      <c r="F178" t="s">
        <v>127</v>
      </c>
      <c r="G178">
        <v>100.874844517958</v>
      </c>
      <c r="H178">
        <v>100.92530717154401</v>
      </c>
      <c r="I178">
        <v>4.3245674670890004</v>
      </c>
    </row>
    <row r="179" spans="1:9" x14ac:dyDescent="0.35">
      <c r="A179" t="s">
        <v>170</v>
      </c>
      <c r="B179">
        <v>100.85319949983987</v>
      </c>
      <c r="C179">
        <v>100.90365132550262</v>
      </c>
      <c r="D179">
        <v>4.2661369964835183</v>
      </c>
      <c r="F179" t="s">
        <v>170</v>
      </c>
      <c r="G179">
        <v>100.85319949984</v>
      </c>
      <c r="H179">
        <v>100.90365132550301</v>
      </c>
      <c r="I179">
        <v>4.2661369964839997</v>
      </c>
    </row>
    <row r="180" spans="1:9" x14ac:dyDescent="0.35">
      <c r="A180" t="s">
        <v>118</v>
      </c>
      <c r="B180">
        <v>101.12212663112101</v>
      </c>
      <c r="C180">
        <v>101.1727129876148</v>
      </c>
      <c r="D180">
        <v>4.3706201696314197</v>
      </c>
      <c r="F180" t="s">
        <v>118</v>
      </c>
      <c r="G180">
        <v>101.12212663112101</v>
      </c>
      <c r="H180">
        <v>101.172712987615</v>
      </c>
      <c r="I180">
        <v>4.3706201696309996</v>
      </c>
    </row>
    <row r="181" spans="1:9" x14ac:dyDescent="0.35">
      <c r="A181" t="s">
        <v>103</v>
      </c>
      <c r="B181">
        <v>100.00313853543902</v>
      </c>
      <c r="C181">
        <v>100.05316511799802</v>
      </c>
      <c r="D181">
        <v>4.622542419867969</v>
      </c>
      <c r="F181" t="s">
        <v>103</v>
      </c>
      <c r="G181">
        <v>100.00313853544</v>
      </c>
      <c r="H181">
        <v>100.053165117999</v>
      </c>
      <c r="I181">
        <v>4.6225424198680001</v>
      </c>
    </row>
    <row r="182" spans="1:9" x14ac:dyDescent="0.35">
      <c r="A182" t="s">
        <v>178</v>
      </c>
      <c r="B182">
        <v>100.00374468110529</v>
      </c>
      <c r="C182">
        <v>100.05377156688873</v>
      </c>
      <c r="D182">
        <v>4.3023745457933043</v>
      </c>
      <c r="F182" t="s">
        <v>178</v>
      </c>
      <c r="G182">
        <v>100.003744681105</v>
      </c>
      <c r="H182">
        <v>100.053771566888</v>
      </c>
      <c r="I182">
        <v>4.3023745457929996</v>
      </c>
    </row>
    <row r="183" spans="1:9" x14ac:dyDescent="0.35">
      <c r="A183" t="s">
        <v>165</v>
      </c>
      <c r="B183">
        <v>100.25345177703453</v>
      </c>
      <c r="C183">
        <v>100.30360357882394</v>
      </c>
      <c r="D183">
        <v>4.2955525487317878</v>
      </c>
      <c r="F183" t="s">
        <v>165</v>
      </c>
      <c r="G183">
        <v>100.253451777035</v>
      </c>
      <c r="H183">
        <v>100.303603578824</v>
      </c>
      <c r="I183">
        <v>4.2955525487320001</v>
      </c>
    </row>
    <row r="184" spans="1:9" x14ac:dyDescent="0.35">
      <c r="A184" t="s">
        <v>108</v>
      </c>
      <c r="B184">
        <v>100.91549173169903</v>
      </c>
      <c r="C184">
        <v>100.96597471905856</v>
      </c>
      <c r="D184">
        <v>4.5807511024077447</v>
      </c>
      <c r="F184" t="s">
        <v>108</v>
      </c>
      <c r="G184">
        <v>100.915491731698</v>
      </c>
      <c r="H184">
        <v>100.965974719058</v>
      </c>
      <c r="I184">
        <v>4.5807511024079997</v>
      </c>
    </row>
    <row r="185" spans="1:9" x14ac:dyDescent="0.35">
      <c r="A185" t="s">
        <v>167</v>
      </c>
      <c r="B185">
        <v>100.17075634394941</v>
      </c>
      <c r="C185">
        <v>100.22086677733807</v>
      </c>
      <c r="D185">
        <v>4.2990987192043111</v>
      </c>
      <c r="F185" t="s">
        <v>167</v>
      </c>
      <c r="G185">
        <v>100.170756343948</v>
      </c>
      <c r="H185">
        <v>100.22086677733699</v>
      </c>
      <c r="I185">
        <v>4.2990987192040002</v>
      </c>
    </row>
    <row r="186" spans="1:9" x14ac:dyDescent="0.35">
      <c r="A186" t="s">
        <v>137</v>
      </c>
      <c r="B186">
        <v>101.01772422791541</v>
      </c>
      <c r="C186">
        <v>101.06825835709395</v>
      </c>
      <c r="D186">
        <v>4.3287576842793394</v>
      </c>
      <c r="F186" t="s">
        <v>137</v>
      </c>
      <c r="G186">
        <v>101.01772422791601</v>
      </c>
      <c r="H186">
        <v>101.068258357095</v>
      </c>
      <c r="I186">
        <v>4.3287576842790001</v>
      </c>
    </row>
    <row r="187" spans="1:9" x14ac:dyDescent="0.35">
      <c r="A187" t="s">
        <v>117</v>
      </c>
      <c r="B187">
        <v>101.12912630763664</v>
      </c>
      <c r="C187">
        <v>101.1797161657195</v>
      </c>
      <c r="D187">
        <v>4.3857604746903416</v>
      </c>
      <c r="F187" t="s">
        <v>117</v>
      </c>
      <c r="G187">
        <v>101.129126307636</v>
      </c>
      <c r="H187">
        <v>101.179716165719</v>
      </c>
      <c r="I187">
        <v>4.3857604746899996</v>
      </c>
    </row>
    <row r="188" spans="1:9" x14ac:dyDescent="0.35">
      <c r="A188" t="s">
        <v>102</v>
      </c>
      <c r="B188">
        <v>100.00373470806502</v>
      </c>
      <c r="C188">
        <v>100.05376158885944</v>
      </c>
      <c r="D188">
        <v>4.6537480710954631</v>
      </c>
      <c r="F188" t="s">
        <v>102</v>
      </c>
      <c r="G188">
        <v>100.00373470806601</v>
      </c>
      <c r="H188">
        <v>100.05376158886</v>
      </c>
      <c r="I188">
        <v>4.6537480710950003</v>
      </c>
    </row>
    <row r="189" spans="1:9" x14ac:dyDescent="0.35">
      <c r="A189" t="s">
        <v>177</v>
      </c>
      <c r="B189">
        <v>100.00382984103645</v>
      </c>
      <c r="C189">
        <v>100.05385676942116</v>
      </c>
      <c r="D189">
        <v>4.3062747795213516</v>
      </c>
      <c r="F189" t="s">
        <v>177</v>
      </c>
      <c r="G189">
        <v>100.00382984103599</v>
      </c>
      <c r="H189">
        <v>100.053856769421</v>
      </c>
      <c r="I189">
        <v>4.3062747795209999</v>
      </c>
    </row>
    <row r="190" spans="1:9" x14ac:dyDescent="0.35">
      <c r="A190" t="s">
        <v>159</v>
      </c>
      <c r="B190">
        <v>100.01739037042975</v>
      </c>
      <c r="C190">
        <v>100.06742408247098</v>
      </c>
      <c r="D190">
        <v>4.3095942955879778</v>
      </c>
      <c r="F190" t="s">
        <v>159</v>
      </c>
      <c r="G190">
        <v>100.01739037042999</v>
      </c>
      <c r="H190">
        <v>100.06742408247101</v>
      </c>
      <c r="I190">
        <v>4.309594295588</v>
      </c>
    </row>
    <row r="191" spans="1:9" x14ac:dyDescent="0.35">
      <c r="A191" t="s">
        <v>164</v>
      </c>
      <c r="B191">
        <v>100.25391982530866</v>
      </c>
      <c r="C191">
        <v>100.30407186123927</v>
      </c>
      <c r="D191">
        <v>4.2994266533525334</v>
      </c>
      <c r="F191" t="s">
        <v>164</v>
      </c>
      <c r="G191">
        <v>100.253919825308</v>
      </c>
      <c r="H191">
        <v>100.304071861239</v>
      </c>
      <c r="I191">
        <v>4.2994266533529997</v>
      </c>
    </row>
    <row r="192" spans="1:9" x14ac:dyDescent="0.35">
      <c r="A192" t="s">
        <v>107</v>
      </c>
      <c r="B192">
        <v>100.92619240435319</v>
      </c>
      <c r="C192">
        <v>100.97668074472554</v>
      </c>
      <c r="D192">
        <v>4.6112131688812878</v>
      </c>
      <c r="F192" t="s">
        <v>107</v>
      </c>
      <c r="G192">
        <v>100.926192404353</v>
      </c>
      <c r="H192">
        <v>100.976680744725</v>
      </c>
      <c r="I192">
        <v>4.6112131688810001</v>
      </c>
    </row>
    <row r="193" spans="1:9" x14ac:dyDescent="0.35">
      <c r="A193" t="s">
        <v>166</v>
      </c>
      <c r="B193">
        <v>100.17109684162847</v>
      </c>
      <c r="C193">
        <v>100.22120744535114</v>
      </c>
      <c r="D193">
        <v>4.3029814845840191</v>
      </c>
      <c r="F193" t="s">
        <v>166</v>
      </c>
      <c r="G193">
        <v>100.171096841628</v>
      </c>
      <c r="H193">
        <v>100.221207445351</v>
      </c>
      <c r="I193">
        <v>4.3029814845840004</v>
      </c>
    </row>
    <row r="194" spans="1:9" x14ac:dyDescent="0.35">
      <c r="A194" t="s">
        <v>171</v>
      </c>
      <c r="B194">
        <v>100.85602262166208</v>
      </c>
      <c r="C194">
        <v>100.90647585959186</v>
      </c>
      <c r="D194">
        <v>4.2737594027173298</v>
      </c>
      <c r="F194" t="s">
        <v>171</v>
      </c>
      <c r="G194">
        <v>100.85602262166201</v>
      </c>
      <c r="H194">
        <v>100.90647585959201</v>
      </c>
      <c r="I194">
        <v>4.2737594027170003</v>
      </c>
    </row>
    <row r="195" spans="1:9" x14ac:dyDescent="0.35">
      <c r="A195" t="s">
        <v>116</v>
      </c>
      <c r="B195">
        <v>101.13612598415229</v>
      </c>
      <c r="C195">
        <v>101.18671934382419</v>
      </c>
      <c r="D195">
        <v>4.4008986840146926</v>
      </c>
      <c r="F195" t="s">
        <v>116</v>
      </c>
      <c r="G195">
        <v>101.136125984152</v>
      </c>
      <c r="H195">
        <v>101.186719343824</v>
      </c>
      <c r="I195">
        <v>4.400898684015</v>
      </c>
    </row>
    <row r="196" spans="1:9" x14ac:dyDescent="0.35">
      <c r="A196" t="s">
        <v>101</v>
      </c>
      <c r="B196">
        <v>100.00433088069103</v>
      </c>
      <c r="C196">
        <v>100.05435805972088</v>
      </c>
      <c r="D196">
        <v>4.6849533502599696</v>
      </c>
      <c r="F196" t="s">
        <v>101</v>
      </c>
      <c r="G196">
        <v>100.004330880692</v>
      </c>
      <c r="H196">
        <v>100.05435805972201</v>
      </c>
      <c r="I196">
        <v>4.6849533502599998</v>
      </c>
    </row>
    <row r="197" spans="1:9" x14ac:dyDescent="0.35">
      <c r="A197" t="s">
        <v>176</v>
      </c>
      <c r="B197">
        <v>100.00391500096762</v>
      </c>
      <c r="C197">
        <v>100.05394197195359</v>
      </c>
      <c r="D197">
        <v>4.3101750066067854</v>
      </c>
      <c r="F197" t="s">
        <v>176</v>
      </c>
      <c r="G197">
        <v>100.003915000967</v>
      </c>
      <c r="H197">
        <v>100.05394197195299</v>
      </c>
      <c r="I197">
        <v>4.3101750066070004</v>
      </c>
    </row>
    <row r="198" spans="1:9" x14ac:dyDescent="0.35">
      <c r="A198" t="s">
        <v>126</v>
      </c>
      <c r="B198">
        <v>100.88613772801243</v>
      </c>
      <c r="C198">
        <v>100.93660603102794</v>
      </c>
      <c r="D198">
        <v>4.3550434008537202</v>
      </c>
      <c r="F198" t="s">
        <v>126</v>
      </c>
      <c r="G198">
        <v>100.886137728012</v>
      </c>
      <c r="H198">
        <v>100.93660603102801</v>
      </c>
      <c r="I198">
        <v>4.355043400854</v>
      </c>
    </row>
    <row r="199" spans="1:9" x14ac:dyDescent="0.35">
      <c r="A199" t="s">
        <v>169</v>
      </c>
      <c r="B199">
        <v>100.85884610486698</v>
      </c>
      <c r="C199">
        <v>100.9093007552446</v>
      </c>
      <c r="D199">
        <v>4.2813823578848433</v>
      </c>
      <c r="F199" t="s">
        <v>169</v>
      </c>
      <c r="G199">
        <v>100.858846104867</v>
      </c>
      <c r="H199">
        <v>100.909300755245</v>
      </c>
      <c r="I199">
        <v>4.2813823578849997</v>
      </c>
    </row>
    <row r="200" spans="1:9" x14ac:dyDescent="0.35">
      <c r="A200" t="s">
        <v>115</v>
      </c>
      <c r="B200">
        <v>101.14312566066793</v>
      </c>
      <c r="C200">
        <v>101.19372252192889</v>
      </c>
      <c r="D200">
        <v>4.4160347980395844</v>
      </c>
      <c r="F200" t="s">
        <v>115</v>
      </c>
      <c r="G200">
        <v>101.14312566066801</v>
      </c>
      <c r="H200">
        <v>101.193722521929</v>
      </c>
      <c r="I200">
        <v>4.4160347980400001</v>
      </c>
    </row>
    <row r="201" spans="1:9" x14ac:dyDescent="0.35">
      <c r="A201" t="s">
        <v>92</v>
      </c>
      <c r="B201">
        <v>101.03671398252962</v>
      </c>
      <c r="C201">
        <v>101.08725761133527</v>
      </c>
      <c r="D201">
        <v>4.7607385082136773</v>
      </c>
      <c r="F201" t="s">
        <v>92</v>
      </c>
      <c r="G201">
        <v>101.03671398253</v>
      </c>
      <c r="H201">
        <v>101.087257611336</v>
      </c>
      <c r="I201">
        <v>4.7607385082139997</v>
      </c>
    </row>
    <row r="202" spans="1:9" x14ac:dyDescent="0.35">
      <c r="A202" t="s">
        <v>114</v>
      </c>
      <c r="B202">
        <v>101.15012533718358</v>
      </c>
      <c r="C202">
        <v>101.20072570003359</v>
      </c>
      <c r="D202">
        <v>4.431168817200005</v>
      </c>
      <c r="F202" t="s">
        <v>114</v>
      </c>
      <c r="G202">
        <v>101.15012533718399</v>
      </c>
      <c r="H202">
        <v>101.200725700034</v>
      </c>
      <c r="I202">
        <v>4.4311688171999997</v>
      </c>
    </row>
    <row r="203" spans="1:9" x14ac:dyDescent="0.35">
      <c r="A203" t="s">
        <v>91</v>
      </c>
      <c r="B203">
        <v>101.04800719258384</v>
      </c>
      <c r="C203">
        <v>101.09855647081925</v>
      </c>
      <c r="D203">
        <v>4.7911168755392506</v>
      </c>
      <c r="F203" t="s">
        <v>91</v>
      </c>
      <c r="G203">
        <v>101.048007192585</v>
      </c>
      <c r="H203">
        <v>101.09855647082</v>
      </c>
      <c r="I203">
        <v>4.7911168755390001</v>
      </c>
    </row>
    <row r="204" spans="1:9" x14ac:dyDescent="0.35">
      <c r="A204" t="s">
        <v>185</v>
      </c>
      <c r="B204">
        <v>104.45186464900078</v>
      </c>
      <c r="C204">
        <v>104.50411670735446</v>
      </c>
      <c r="D204">
        <v>5.0020000000000016</v>
      </c>
      <c r="F204" t="s">
        <v>185</v>
      </c>
      <c r="G204">
        <v>104.451864649001</v>
      </c>
      <c r="H204">
        <v>104.504116707355</v>
      </c>
      <c r="I204">
        <v>5.0019999999999998</v>
      </c>
    </row>
    <row r="205" spans="1:9" x14ac:dyDescent="0.35">
      <c r="A205" t="s">
        <v>186</v>
      </c>
      <c r="B205">
        <v>104.46212574285775</v>
      </c>
      <c r="C205">
        <v>104.51438293432491</v>
      </c>
      <c r="D205">
        <v>5.0020000000000016</v>
      </c>
      <c r="F205" t="s">
        <v>186</v>
      </c>
      <c r="G205">
        <v>104.46212574285801</v>
      </c>
      <c r="H205">
        <v>104.514382934325</v>
      </c>
      <c r="I205">
        <v>5.0019999999999998</v>
      </c>
    </row>
    <row r="206" spans="1:9" x14ac:dyDescent="0.35">
      <c r="A206" t="s">
        <v>113</v>
      </c>
      <c r="B206">
        <v>101.15712501369921</v>
      </c>
      <c r="C206">
        <v>101.20772887813828</v>
      </c>
      <c r="D206">
        <v>4.4463007419308251</v>
      </c>
      <c r="F206" t="s">
        <v>113</v>
      </c>
      <c r="G206">
        <v>101.157125013699</v>
      </c>
      <c r="H206">
        <v>101.207728878138</v>
      </c>
      <c r="I206">
        <v>4.4463007419310001</v>
      </c>
    </row>
    <row r="207" spans="1:9" x14ac:dyDescent="0.35">
      <c r="A207" t="s">
        <v>187</v>
      </c>
      <c r="B207">
        <v>104.47514120241338</v>
      </c>
      <c r="C207">
        <v>104.5274049048658</v>
      </c>
      <c r="D207">
        <v>5.0020000000000016</v>
      </c>
      <c r="F207" t="s">
        <v>187</v>
      </c>
      <c r="G207">
        <v>104.47514120241399</v>
      </c>
      <c r="H207">
        <v>104.527404904866</v>
      </c>
      <c r="I207">
        <v>5.0019999999999998</v>
      </c>
    </row>
    <row r="208" spans="1:9" x14ac:dyDescent="0.35">
      <c r="A208" t="s">
        <v>188</v>
      </c>
      <c r="B208">
        <v>104.47977763928078</v>
      </c>
      <c r="C208">
        <v>104.53204366111133</v>
      </c>
      <c r="D208">
        <v>5.0020000000000016</v>
      </c>
      <c r="F208" t="s">
        <v>188</v>
      </c>
      <c r="G208">
        <v>104.47977763928</v>
      </c>
      <c r="H208">
        <v>104.532043661111</v>
      </c>
      <c r="I208">
        <v>5.0019999999999998</v>
      </c>
    </row>
    <row r="209" spans="1:9" x14ac:dyDescent="0.35">
      <c r="A209" t="s">
        <v>189</v>
      </c>
      <c r="B209">
        <v>104.4844078047238</v>
      </c>
      <c r="C209">
        <v>104.53667614279519</v>
      </c>
      <c r="D209">
        <v>5.0020000000000016</v>
      </c>
      <c r="F209" t="s">
        <v>189</v>
      </c>
      <c r="G209">
        <v>104.484407804724</v>
      </c>
      <c r="H209">
        <v>104.536676142795</v>
      </c>
      <c r="I209">
        <v>5.0019999999999998</v>
      </c>
    </row>
    <row r="210" spans="1:9" x14ac:dyDescent="0.35">
      <c r="A210" t="s">
        <v>240</v>
      </c>
      <c r="B210">
        <v>101.72299156064862</v>
      </c>
      <c r="C210">
        <v>101.77387849989857</v>
      </c>
      <c r="D210">
        <v>5.0480000000000018</v>
      </c>
      <c r="F210" t="s">
        <v>240</v>
      </c>
      <c r="G210">
        <v>101.72299156064901</v>
      </c>
      <c r="H210">
        <v>101.773878499899</v>
      </c>
      <c r="I210">
        <v>5.048</v>
      </c>
    </row>
    <row r="211" spans="1:9" x14ac:dyDescent="0.35">
      <c r="A211" t="s">
        <v>90</v>
      </c>
      <c r="B211">
        <v>101.05930040263806</v>
      </c>
      <c r="C211">
        <v>101.1098553303032</v>
      </c>
      <c r="D211">
        <v>4.8214884533999864</v>
      </c>
      <c r="F211" t="s">
        <v>90</v>
      </c>
      <c r="G211">
        <v>101.059300402639</v>
      </c>
      <c r="H211">
        <v>101.109855330304</v>
      </c>
      <c r="I211">
        <v>4.8214884533999998</v>
      </c>
    </row>
    <row r="212" spans="1:9" x14ac:dyDescent="0.35">
      <c r="A212" t="s">
        <v>125</v>
      </c>
      <c r="B212">
        <v>100.89743093806665</v>
      </c>
      <c r="C212">
        <v>100.94790489051189</v>
      </c>
      <c r="D212">
        <v>4.3855125124207524</v>
      </c>
      <c r="F212" t="s">
        <v>125</v>
      </c>
      <c r="G212">
        <v>100.897430938067</v>
      </c>
      <c r="H212">
        <v>100.94790489051201</v>
      </c>
      <c r="I212">
        <v>4.3855125124210002</v>
      </c>
    </row>
    <row r="213" spans="1:9" x14ac:dyDescent="0.35">
      <c r="A213" t="s">
        <v>257</v>
      </c>
      <c r="B213">
        <v>101.973564571089</v>
      </c>
      <c r="C213">
        <v>102.02457685951876</v>
      </c>
      <c r="D213">
        <v>5.0480000000000018</v>
      </c>
      <c r="F213" t="s">
        <v>257</v>
      </c>
      <c r="G213">
        <v>101.973564571089</v>
      </c>
      <c r="H213">
        <v>102.024576859519</v>
      </c>
      <c r="I213">
        <v>5.048</v>
      </c>
    </row>
    <row r="214" spans="1:9" x14ac:dyDescent="0.35">
      <c r="A214" t="s">
        <v>259</v>
      </c>
      <c r="B214">
        <v>101.98540563518549</v>
      </c>
      <c r="C214">
        <v>102.03642384710903</v>
      </c>
      <c r="D214">
        <v>5.0480000000000018</v>
      </c>
      <c r="F214" t="s">
        <v>259</v>
      </c>
      <c r="G214">
        <v>101.985405635185</v>
      </c>
      <c r="H214">
        <v>102.03642384710901</v>
      </c>
      <c r="I214">
        <v>5.048</v>
      </c>
    </row>
    <row r="215" spans="1:9" x14ac:dyDescent="0.35">
      <c r="A215" t="s">
        <v>267</v>
      </c>
      <c r="B215">
        <v>102.23663451797826</v>
      </c>
      <c r="C215">
        <v>102.28777840718185</v>
      </c>
      <c r="D215">
        <v>5.0480000000000018</v>
      </c>
      <c r="F215" t="s">
        <v>267</v>
      </c>
      <c r="G215">
        <v>102.236634517978</v>
      </c>
      <c r="H215">
        <v>102.287778407182</v>
      </c>
      <c r="I215">
        <v>5.048</v>
      </c>
    </row>
    <row r="216" spans="1:9" x14ac:dyDescent="0.35">
      <c r="A216" t="s">
        <v>279</v>
      </c>
      <c r="B216">
        <v>102.23663451797826</v>
      </c>
      <c r="C216">
        <v>102.28777840718185</v>
      </c>
      <c r="D216">
        <v>5.0480000000000018</v>
      </c>
      <c r="F216" t="s">
        <v>279</v>
      </c>
      <c r="G216">
        <v>102.236634517978</v>
      </c>
      <c r="H216">
        <v>102.287778407182</v>
      </c>
      <c r="I216">
        <v>5.048</v>
      </c>
    </row>
    <row r="217" spans="1:9" x14ac:dyDescent="0.35">
      <c r="A217" t="s">
        <v>278</v>
      </c>
      <c r="B217">
        <v>99.541501499399203</v>
      </c>
      <c r="C217">
        <v>99.591297147973179</v>
      </c>
      <c r="D217">
        <v>5.0940000000000021</v>
      </c>
      <c r="F217" t="s">
        <v>278</v>
      </c>
      <c r="G217">
        <v>99.541501499399004</v>
      </c>
      <c r="H217">
        <v>99.591297147972995</v>
      </c>
      <c r="I217">
        <v>5.0940000000000003</v>
      </c>
    </row>
    <row r="218" spans="1:9" x14ac:dyDescent="0.35">
      <c r="A218" t="s">
        <v>282</v>
      </c>
      <c r="B218">
        <v>99.541501499399203</v>
      </c>
      <c r="C218">
        <v>99.591297147973179</v>
      </c>
      <c r="D218">
        <v>5.0940000000000021</v>
      </c>
      <c r="F218" t="s">
        <v>282</v>
      </c>
      <c r="G218">
        <v>99.541501499399004</v>
      </c>
      <c r="H218">
        <v>99.591297147972995</v>
      </c>
      <c r="I218">
        <v>5.0940000000000003</v>
      </c>
    </row>
    <row r="219" spans="1:9" x14ac:dyDescent="0.35">
      <c r="A219" t="s">
        <v>285</v>
      </c>
      <c r="B219">
        <v>99.541501499399203</v>
      </c>
      <c r="C219">
        <v>99.591297147973179</v>
      </c>
      <c r="D219">
        <v>5.0940000000000021</v>
      </c>
      <c r="F219" t="s">
        <v>285</v>
      </c>
      <c r="G219">
        <v>99.541501499399004</v>
      </c>
      <c r="H219">
        <v>99.591297147972995</v>
      </c>
      <c r="I219">
        <v>5.0940000000000003</v>
      </c>
    </row>
    <row r="220" spans="1:9" x14ac:dyDescent="0.35">
      <c r="A220" t="s">
        <v>290</v>
      </c>
      <c r="B220">
        <v>98.811418960192938</v>
      </c>
      <c r="C220">
        <v>98.86084938488537</v>
      </c>
      <c r="D220">
        <v>5.0940000000000021</v>
      </c>
      <c r="F220" t="s">
        <v>290</v>
      </c>
      <c r="G220">
        <v>98.811418960192995</v>
      </c>
      <c r="H220">
        <v>98.860849384885</v>
      </c>
      <c r="I220">
        <v>5.0940000000000003</v>
      </c>
    </row>
    <row r="221" spans="1:9" x14ac:dyDescent="0.35">
      <c r="A221" t="s">
        <v>302</v>
      </c>
      <c r="B221">
        <v>98.811418960192938</v>
      </c>
      <c r="C221">
        <v>98.86084938488537</v>
      </c>
      <c r="D221">
        <v>5.0940000000000021</v>
      </c>
      <c r="F221" t="s">
        <v>302</v>
      </c>
      <c r="G221">
        <v>98.811418960192995</v>
      </c>
      <c r="H221">
        <v>98.860849384885</v>
      </c>
      <c r="I221">
        <v>5.0940000000000003</v>
      </c>
    </row>
    <row r="222" spans="1:9" x14ac:dyDescent="0.35">
      <c r="A222" t="s">
        <v>303</v>
      </c>
      <c r="B222">
        <v>98.811418960192938</v>
      </c>
      <c r="C222">
        <v>98.86084938488537</v>
      </c>
      <c r="D222">
        <v>5.0940000000000021</v>
      </c>
      <c r="F222" t="s">
        <v>303</v>
      </c>
      <c r="G222">
        <v>98.811418960192995</v>
      </c>
      <c r="H222">
        <v>98.860849384885</v>
      </c>
      <c r="I222">
        <v>5.0940000000000003</v>
      </c>
    </row>
    <row r="223" spans="1:9" x14ac:dyDescent="0.35">
      <c r="A223" t="s">
        <v>305</v>
      </c>
      <c r="B223">
        <v>98.802526639192294</v>
      </c>
      <c r="C223">
        <v>98.851952615500039</v>
      </c>
      <c r="D223">
        <v>5.0940000000000021</v>
      </c>
      <c r="F223" t="s">
        <v>305</v>
      </c>
      <c r="G223">
        <v>98.802526639191996</v>
      </c>
      <c r="H223">
        <v>98.851952615499997</v>
      </c>
      <c r="I223">
        <v>5.0940000000000003</v>
      </c>
    </row>
    <row r="224" spans="1:9" x14ac:dyDescent="0.35">
      <c r="A224" t="s">
        <v>312</v>
      </c>
      <c r="B224">
        <v>98.802526639192294</v>
      </c>
      <c r="C224">
        <v>98.851952615500039</v>
      </c>
      <c r="D224">
        <v>5.0940000000000021</v>
      </c>
      <c r="F224" t="s">
        <v>312</v>
      </c>
      <c r="G224">
        <v>98.802526639191996</v>
      </c>
      <c r="H224">
        <v>98.851952615499997</v>
      </c>
      <c r="I224">
        <v>5.0940000000000003</v>
      </c>
    </row>
    <row r="225" spans="1:9" x14ac:dyDescent="0.35">
      <c r="A225" t="s">
        <v>318</v>
      </c>
      <c r="B225">
        <v>98.724801224646328</v>
      </c>
      <c r="C225">
        <v>98.774188318805727</v>
      </c>
      <c r="D225">
        <v>5.14</v>
      </c>
      <c r="F225" t="s">
        <v>318</v>
      </c>
      <c r="G225">
        <v>98.724801224646995</v>
      </c>
      <c r="H225">
        <v>98.774188318805997</v>
      </c>
      <c r="I225">
        <v>5.14</v>
      </c>
    </row>
    <row r="226" spans="1:9" x14ac:dyDescent="0.35">
      <c r="A226" t="s">
        <v>321</v>
      </c>
      <c r="B226">
        <v>98.724801224646328</v>
      </c>
      <c r="C226">
        <v>98.774188318805727</v>
      </c>
      <c r="D226">
        <v>5.14</v>
      </c>
      <c r="F226" t="s">
        <v>321</v>
      </c>
      <c r="G226">
        <v>98.724801224646995</v>
      </c>
      <c r="H226">
        <v>98.774188318805997</v>
      </c>
      <c r="I226">
        <v>5.14</v>
      </c>
    </row>
    <row r="227" spans="1:9" x14ac:dyDescent="0.35">
      <c r="A227" t="s">
        <v>329</v>
      </c>
      <c r="B227">
        <v>98.724801224646328</v>
      </c>
      <c r="C227">
        <v>98.774188318805727</v>
      </c>
      <c r="D227">
        <v>5.14</v>
      </c>
      <c r="F227" t="s">
        <v>329</v>
      </c>
      <c r="G227">
        <v>98.724801224646995</v>
      </c>
      <c r="H227">
        <v>98.774188318805997</v>
      </c>
      <c r="I227">
        <v>5.14</v>
      </c>
    </row>
    <row r="228" spans="1:9" x14ac:dyDescent="0.35">
      <c r="A228" t="s">
        <v>342</v>
      </c>
      <c r="B228">
        <v>99.950000000000031</v>
      </c>
      <c r="C228">
        <v>100.00000000000003</v>
      </c>
      <c r="D228">
        <v>5.14</v>
      </c>
      <c r="F228" t="s">
        <v>342</v>
      </c>
      <c r="G228">
        <v>99.95</v>
      </c>
      <c r="H228">
        <v>100</v>
      </c>
      <c r="I228">
        <v>5.14</v>
      </c>
    </row>
    <row r="229" spans="1:9" x14ac:dyDescent="0.35">
      <c r="A229" t="s">
        <v>354</v>
      </c>
      <c r="B229">
        <v>99.950000000000031</v>
      </c>
      <c r="C229">
        <v>100.00000000000003</v>
      </c>
      <c r="D229">
        <v>5.14</v>
      </c>
      <c r="F229" t="s">
        <v>354</v>
      </c>
      <c r="G229">
        <v>99.95</v>
      </c>
      <c r="H229">
        <v>100</v>
      </c>
      <c r="I229">
        <v>5.14</v>
      </c>
    </row>
    <row r="230" spans="1:9" x14ac:dyDescent="0.35">
      <c r="A230" t="s">
        <v>304</v>
      </c>
      <c r="B230">
        <v>99.175514946985459</v>
      </c>
      <c r="C230">
        <v>99.225127510740819</v>
      </c>
      <c r="D230">
        <v>5.554000000000002</v>
      </c>
      <c r="F230" t="s">
        <v>304</v>
      </c>
      <c r="G230">
        <v>99.175514946985999</v>
      </c>
      <c r="H230">
        <v>99.225127510741004</v>
      </c>
      <c r="I230">
        <v>5.5540000000000003</v>
      </c>
    </row>
    <row r="231" spans="1:9" x14ac:dyDescent="0.35">
      <c r="A231" t="s">
        <v>294</v>
      </c>
      <c r="B231">
        <v>99.175514946985459</v>
      </c>
      <c r="C231">
        <v>99.225127510740819</v>
      </c>
      <c r="D231">
        <v>5.554000000000002</v>
      </c>
      <c r="F231" t="s">
        <v>294</v>
      </c>
      <c r="G231">
        <v>99.175514946985999</v>
      </c>
      <c r="H231">
        <v>99.225127510741004</v>
      </c>
      <c r="I231">
        <v>5.5540000000000003</v>
      </c>
    </row>
    <row r="232" spans="1:9" x14ac:dyDescent="0.35">
      <c r="A232" t="s">
        <v>306</v>
      </c>
      <c r="B232">
        <v>99.172809283967709</v>
      </c>
      <c r="C232">
        <v>99.222420494214816</v>
      </c>
      <c r="D232">
        <v>5.554000000000002</v>
      </c>
      <c r="F232" t="s">
        <v>306</v>
      </c>
      <c r="G232">
        <v>99.172809283967993</v>
      </c>
      <c r="H232">
        <v>99.222420494215001</v>
      </c>
      <c r="I232">
        <v>5.5540000000000003</v>
      </c>
    </row>
    <row r="233" spans="1:9" x14ac:dyDescent="0.35">
      <c r="A233" t="s">
        <v>311</v>
      </c>
      <c r="B233">
        <v>99.172809283967709</v>
      </c>
      <c r="C233">
        <v>99.222420494214816</v>
      </c>
      <c r="D233">
        <v>5.554000000000002</v>
      </c>
      <c r="F233" t="s">
        <v>311</v>
      </c>
      <c r="G233">
        <v>99.172809283967993</v>
      </c>
      <c r="H233">
        <v>99.222420494215001</v>
      </c>
      <c r="I233">
        <v>5.5540000000000003</v>
      </c>
    </row>
    <row r="234" spans="1:9" x14ac:dyDescent="0.35">
      <c r="A234" t="s">
        <v>319</v>
      </c>
      <c r="B234">
        <v>99.231572228474889</v>
      </c>
      <c r="C234">
        <v>99.28121283489233</v>
      </c>
      <c r="D234">
        <v>5.6</v>
      </c>
      <c r="F234" t="s">
        <v>319</v>
      </c>
      <c r="G234">
        <v>99.231572228475002</v>
      </c>
      <c r="H234">
        <v>99.281212834892003</v>
      </c>
      <c r="I234">
        <v>5.6</v>
      </c>
    </row>
    <row r="235" spans="1:9" x14ac:dyDescent="0.35">
      <c r="A235" t="s">
        <v>322</v>
      </c>
      <c r="B235">
        <v>99.231572228474889</v>
      </c>
      <c r="C235">
        <v>99.28121283489233</v>
      </c>
      <c r="D235">
        <v>5.6</v>
      </c>
      <c r="F235" t="s">
        <v>322</v>
      </c>
      <c r="G235">
        <v>99.231572228475002</v>
      </c>
      <c r="H235">
        <v>99.281212834892003</v>
      </c>
      <c r="I235">
        <v>5.6</v>
      </c>
    </row>
    <row r="236" spans="1:9" x14ac:dyDescent="0.35">
      <c r="A236" t="s">
        <v>330</v>
      </c>
      <c r="B236">
        <v>99.231572228474889</v>
      </c>
      <c r="C236">
        <v>99.28121283489233</v>
      </c>
      <c r="D236">
        <v>5.6</v>
      </c>
      <c r="F236" t="s">
        <v>330</v>
      </c>
      <c r="G236">
        <v>99.231572228475002</v>
      </c>
      <c r="H236">
        <v>99.281212834892003</v>
      </c>
      <c r="I236">
        <v>5.6</v>
      </c>
    </row>
    <row r="237" spans="1:9" x14ac:dyDescent="0.35">
      <c r="A237" t="s">
        <v>337</v>
      </c>
      <c r="B237">
        <v>99.950000000000017</v>
      </c>
      <c r="C237">
        <v>100.00000000000001</v>
      </c>
      <c r="D237">
        <v>5.6</v>
      </c>
      <c r="F237" t="s">
        <v>337</v>
      </c>
      <c r="G237">
        <v>99.95</v>
      </c>
      <c r="H237">
        <v>100</v>
      </c>
      <c r="I237">
        <v>5.6</v>
      </c>
    </row>
    <row r="238" spans="1:9" x14ac:dyDescent="0.35">
      <c r="A238" t="s">
        <v>355</v>
      </c>
      <c r="B238">
        <v>99.950000000000017</v>
      </c>
      <c r="C238">
        <v>100.00000000000001</v>
      </c>
      <c r="D238">
        <v>5.6</v>
      </c>
      <c r="F238" t="s">
        <v>355</v>
      </c>
      <c r="G238">
        <v>99.95</v>
      </c>
      <c r="H238">
        <v>100</v>
      </c>
      <c r="I238">
        <v>5.6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2:M242"/>
  <sheetViews>
    <sheetView workbookViewId="0">
      <selection activeCell="P18" sqref="P18"/>
    </sheetView>
  </sheetViews>
  <sheetFormatPr defaultRowHeight="14.5" x14ac:dyDescent="0.35"/>
  <cols>
    <col min="1" max="1" width="13.81640625" customWidth="1"/>
    <col min="11" max="11" width="13.453125" customWidth="1"/>
  </cols>
  <sheetData>
    <row r="2" spans="1:13" x14ac:dyDescent="0.35">
      <c r="B2" t="s">
        <v>382</v>
      </c>
      <c r="C2" s="192">
        <v>43831</v>
      </c>
      <c r="G2" t="s">
        <v>383</v>
      </c>
      <c r="K2" t="s">
        <v>348</v>
      </c>
    </row>
    <row r="4" spans="1:13" x14ac:dyDescent="0.35">
      <c r="A4" t="s">
        <v>349</v>
      </c>
      <c r="B4" t="s">
        <v>344</v>
      </c>
      <c r="C4" t="s">
        <v>345</v>
      </c>
      <c r="D4" t="s">
        <v>346</v>
      </c>
      <c r="F4" t="s">
        <v>349</v>
      </c>
      <c r="G4" t="s">
        <v>344</v>
      </c>
      <c r="H4" t="s">
        <v>345</v>
      </c>
      <c r="I4" t="s">
        <v>346</v>
      </c>
      <c r="K4" t="s">
        <v>344</v>
      </c>
      <c r="L4" t="s">
        <v>345</v>
      </c>
      <c r="M4" t="s">
        <v>346</v>
      </c>
    </row>
    <row r="5" spans="1:13" x14ac:dyDescent="0.35">
      <c r="A5" t="s">
        <v>313</v>
      </c>
      <c r="B5">
        <v>100.0863190827374</v>
      </c>
      <c r="C5">
        <v>100.13638727637559</v>
      </c>
      <c r="D5">
        <v>1.704</v>
      </c>
      <c r="K5">
        <f>B5-G5</f>
        <v>100.0863190827374</v>
      </c>
      <c r="L5">
        <f>C5-H5</f>
        <v>100.13638727637559</v>
      </c>
      <c r="M5">
        <f>D5-I5</f>
        <v>1.704</v>
      </c>
    </row>
    <row r="6" spans="1:13" x14ac:dyDescent="0.35">
      <c r="A6" t="s">
        <v>34</v>
      </c>
      <c r="B6">
        <v>100.77224585925441</v>
      </c>
      <c r="C6">
        <v>100.82265718784834</v>
      </c>
      <c r="D6">
        <v>4.7422376411799831</v>
      </c>
      <c r="K6">
        <f t="shared" ref="K6:K69" si="0">B6-G6</f>
        <v>100.77224585925441</v>
      </c>
      <c r="L6">
        <f t="shared" ref="L6:L69" si="1">C6-H6</f>
        <v>100.82265718784834</v>
      </c>
      <c r="M6">
        <f t="shared" ref="M6:M69" si="2">D6-I6</f>
        <v>4.7422376411799831</v>
      </c>
    </row>
    <row r="7" spans="1:13" x14ac:dyDescent="0.35">
      <c r="A7" t="s">
        <v>320</v>
      </c>
      <c r="B7">
        <v>100.15449806240157</v>
      </c>
      <c r="C7">
        <v>100.20460036258285</v>
      </c>
      <c r="D7">
        <v>1.704</v>
      </c>
      <c r="K7">
        <f t="shared" si="0"/>
        <v>100.15449806240157</v>
      </c>
      <c r="L7">
        <f t="shared" si="1"/>
        <v>100.20460036258285</v>
      </c>
      <c r="M7">
        <f t="shared" si="2"/>
        <v>1.704</v>
      </c>
    </row>
    <row r="8" spans="1:13" x14ac:dyDescent="0.35">
      <c r="A8" t="s">
        <v>147</v>
      </c>
      <c r="B8">
        <v>101.03726814187017</v>
      </c>
      <c r="C8">
        <v>101.08781204789412</v>
      </c>
      <c r="D8">
        <v>4.2274512757040377</v>
      </c>
      <c r="K8">
        <f t="shared" si="0"/>
        <v>101.03726814187017</v>
      </c>
      <c r="L8">
        <f t="shared" si="1"/>
        <v>101.08781204789412</v>
      </c>
      <c r="M8">
        <f t="shared" si="2"/>
        <v>4.2274512757040377</v>
      </c>
    </row>
    <row r="9" spans="1:13" x14ac:dyDescent="0.35">
      <c r="A9" t="s">
        <v>67</v>
      </c>
      <c r="B9">
        <v>101.09604966971837</v>
      </c>
      <c r="C9">
        <v>101.14662298120896</v>
      </c>
      <c r="D9">
        <v>4.3254039245707574</v>
      </c>
      <c r="K9">
        <f t="shared" si="0"/>
        <v>101.09604966971837</v>
      </c>
      <c r="L9">
        <f t="shared" si="1"/>
        <v>101.14662298120896</v>
      </c>
      <c r="M9">
        <f t="shared" si="2"/>
        <v>4.3254039245707574</v>
      </c>
    </row>
    <row r="10" spans="1:13" x14ac:dyDescent="0.35">
      <c r="A10" t="s">
        <v>236</v>
      </c>
      <c r="B10">
        <v>100.5312852431031</v>
      </c>
      <c r="C10">
        <v>100.58157603111866</v>
      </c>
      <c r="D10">
        <v>1.8166</v>
      </c>
      <c r="K10">
        <f t="shared" si="0"/>
        <v>100.5312852431031</v>
      </c>
      <c r="L10">
        <f t="shared" si="1"/>
        <v>100.58157603111866</v>
      </c>
      <c r="M10">
        <f t="shared" si="2"/>
        <v>1.8166</v>
      </c>
    </row>
    <row r="11" spans="1:13" x14ac:dyDescent="0.35">
      <c r="A11" t="s">
        <v>156</v>
      </c>
      <c r="B11">
        <v>101.07152672783744</v>
      </c>
      <c r="C11">
        <v>101.12208777172329</v>
      </c>
      <c r="D11">
        <v>1.8166</v>
      </c>
      <c r="K11">
        <f t="shared" si="0"/>
        <v>101.07152672783744</v>
      </c>
      <c r="L11">
        <f t="shared" si="1"/>
        <v>101.12208777172329</v>
      </c>
      <c r="M11">
        <f t="shared" si="2"/>
        <v>1.8166</v>
      </c>
    </row>
    <row r="12" spans="1:13" x14ac:dyDescent="0.35">
      <c r="A12" t="s">
        <v>175</v>
      </c>
      <c r="B12">
        <v>100.02363714104555</v>
      </c>
      <c r="C12">
        <v>100.07367397803456</v>
      </c>
      <c r="D12">
        <v>4.2585815335763684</v>
      </c>
      <c r="K12">
        <f t="shared" si="0"/>
        <v>100.02363714104555</v>
      </c>
      <c r="L12">
        <f t="shared" si="1"/>
        <v>100.07367397803456</v>
      </c>
      <c r="M12">
        <f t="shared" si="2"/>
        <v>4.2585815335763684</v>
      </c>
    </row>
    <row r="13" spans="1:13" x14ac:dyDescent="0.35">
      <c r="A13" t="s">
        <v>56</v>
      </c>
      <c r="B13">
        <v>100.05041944399422</v>
      </c>
      <c r="C13">
        <v>100.10046967883363</v>
      </c>
      <c r="D13">
        <v>4.4330461327878412</v>
      </c>
      <c r="K13">
        <f t="shared" si="0"/>
        <v>100.05041944399422</v>
      </c>
      <c r="L13">
        <f t="shared" si="1"/>
        <v>100.10046967883363</v>
      </c>
      <c r="M13">
        <f t="shared" si="2"/>
        <v>4.4330461327878412</v>
      </c>
    </row>
    <row r="14" spans="1:13" x14ac:dyDescent="0.35">
      <c r="A14" t="s">
        <v>27</v>
      </c>
      <c r="B14">
        <v>100.07164072384042</v>
      </c>
      <c r="C14">
        <v>100.12170157462772</v>
      </c>
      <c r="D14">
        <v>4.7754382164951519</v>
      </c>
      <c r="K14">
        <f t="shared" si="0"/>
        <v>100.07164072384042</v>
      </c>
      <c r="L14">
        <f t="shared" si="1"/>
        <v>100.12170157462772</v>
      </c>
      <c r="M14">
        <f t="shared" si="2"/>
        <v>4.7754382164951519</v>
      </c>
    </row>
    <row r="15" spans="1:13" x14ac:dyDescent="0.35">
      <c r="A15" t="s">
        <v>140</v>
      </c>
      <c r="B15">
        <v>100.1590699785169</v>
      </c>
      <c r="C15">
        <v>100.20917456579978</v>
      </c>
      <c r="D15">
        <v>4.2723134069813407</v>
      </c>
      <c r="K15">
        <f t="shared" si="0"/>
        <v>100.1590699785169</v>
      </c>
      <c r="L15">
        <f t="shared" si="1"/>
        <v>100.20917456579978</v>
      </c>
      <c r="M15">
        <f t="shared" si="2"/>
        <v>4.2723134069813407</v>
      </c>
    </row>
    <row r="16" spans="1:13" x14ac:dyDescent="0.35">
      <c r="A16" t="s">
        <v>37</v>
      </c>
      <c r="B16">
        <v>100.33717680762871</v>
      </c>
      <c r="C16">
        <v>100.38737049287514</v>
      </c>
      <c r="D16">
        <v>4.5760238339204582</v>
      </c>
      <c r="K16">
        <f t="shared" si="0"/>
        <v>100.33717680762871</v>
      </c>
      <c r="L16">
        <f t="shared" si="1"/>
        <v>100.38737049287514</v>
      </c>
      <c r="M16">
        <f t="shared" si="2"/>
        <v>4.5760238339204582</v>
      </c>
    </row>
    <row r="17" spans="1:13" x14ac:dyDescent="0.35">
      <c r="A17" t="s">
        <v>21</v>
      </c>
      <c r="B17">
        <v>100.4789343889657</v>
      </c>
      <c r="C17">
        <v>100.52919898845992</v>
      </c>
      <c r="D17">
        <v>4.7249953722850888</v>
      </c>
      <c r="K17">
        <f t="shared" si="0"/>
        <v>100.4789343889657</v>
      </c>
      <c r="L17">
        <f t="shared" si="1"/>
        <v>100.52919898845992</v>
      </c>
      <c r="M17">
        <f t="shared" si="2"/>
        <v>4.7249953722850888</v>
      </c>
    </row>
    <row r="18" spans="1:13" x14ac:dyDescent="0.35">
      <c r="A18" t="s">
        <v>253</v>
      </c>
      <c r="B18">
        <v>100.82893527332907</v>
      </c>
      <c r="C18">
        <v>100.87937496080947</v>
      </c>
      <c r="D18">
        <v>1.8166</v>
      </c>
      <c r="K18">
        <f t="shared" si="0"/>
        <v>100.82893527332907</v>
      </c>
      <c r="L18">
        <f t="shared" si="1"/>
        <v>100.87937496080947</v>
      </c>
      <c r="M18">
        <f t="shared" si="2"/>
        <v>1.8166</v>
      </c>
    </row>
    <row r="19" spans="1:13" x14ac:dyDescent="0.35">
      <c r="A19" t="s">
        <v>24</v>
      </c>
      <c r="B19">
        <v>100.75562234875294</v>
      </c>
      <c r="C19">
        <v>100.80602536143365</v>
      </c>
      <c r="D19">
        <v>4.7120199243737408</v>
      </c>
      <c r="K19">
        <f t="shared" si="0"/>
        <v>100.75562234875294</v>
      </c>
      <c r="L19">
        <f t="shared" si="1"/>
        <v>100.80602536143365</v>
      </c>
      <c r="M19">
        <f t="shared" si="2"/>
        <v>4.7120199243737408</v>
      </c>
    </row>
    <row r="20" spans="1:13" x14ac:dyDescent="0.35">
      <c r="A20" t="s">
        <v>375</v>
      </c>
      <c r="B20">
        <v>100.51389884998618</v>
      </c>
      <c r="C20">
        <v>100.5641809404564</v>
      </c>
      <c r="D20">
        <v>1.8166</v>
      </c>
      <c r="K20">
        <f t="shared" si="0"/>
        <v>100.51389884998618</v>
      </c>
      <c r="L20">
        <f t="shared" si="1"/>
        <v>100.5641809404564</v>
      </c>
      <c r="M20">
        <f t="shared" si="2"/>
        <v>1.8166</v>
      </c>
    </row>
    <row r="21" spans="1:13" x14ac:dyDescent="0.35">
      <c r="A21" t="s">
        <v>144</v>
      </c>
      <c r="B21">
        <v>100.72712495195414</v>
      </c>
      <c r="C21">
        <v>100.77751370880854</v>
      </c>
      <c r="D21">
        <v>4.2482195109222998</v>
      </c>
      <c r="K21">
        <f t="shared" si="0"/>
        <v>100.72712495195414</v>
      </c>
      <c r="L21">
        <f t="shared" si="1"/>
        <v>100.77751370880854</v>
      </c>
      <c r="M21">
        <f t="shared" si="2"/>
        <v>4.2482195109222998</v>
      </c>
    </row>
    <row r="22" spans="1:13" x14ac:dyDescent="0.35">
      <c r="A22" t="s">
        <v>99</v>
      </c>
      <c r="B22">
        <v>100.87006810007155</v>
      </c>
      <c r="C22">
        <v>100.92052836425367</v>
      </c>
      <c r="D22">
        <v>4.3041292692424786</v>
      </c>
      <c r="K22">
        <f t="shared" si="0"/>
        <v>100.87006810007155</v>
      </c>
      <c r="L22">
        <f t="shared" si="1"/>
        <v>100.92052836425367</v>
      </c>
      <c r="M22">
        <f t="shared" si="2"/>
        <v>4.3041292692424786</v>
      </c>
    </row>
    <row r="23" spans="1:13" x14ac:dyDescent="0.35">
      <c r="A23" t="s">
        <v>42</v>
      </c>
      <c r="B23">
        <v>101.01372013542253</v>
      </c>
      <c r="C23">
        <v>101.06425226155331</v>
      </c>
      <c r="D23">
        <v>4.5453757359342246</v>
      </c>
      <c r="K23">
        <f t="shared" si="0"/>
        <v>101.01372013542253</v>
      </c>
      <c r="L23">
        <f t="shared" si="1"/>
        <v>101.06425226155331</v>
      </c>
      <c r="M23">
        <f t="shared" si="2"/>
        <v>4.5453757359342246</v>
      </c>
    </row>
    <row r="24" spans="1:13" x14ac:dyDescent="0.35">
      <c r="A24" t="s">
        <v>30</v>
      </c>
      <c r="B24">
        <v>101.14972763168623</v>
      </c>
      <c r="C24">
        <v>101.20032779558402</v>
      </c>
      <c r="D24">
        <v>4.7245400327731302</v>
      </c>
      <c r="K24">
        <f t="shared" si="0"/>
        <v>101.14972763168623</v>
      </c>
      <c r="L24">
        <f t="shared" si="1"/>
        <v>101.20032779558402</v>
      </c>
      <c r="M24">
        <f t="shared" si="2"/>
        <v>4.7245400327731302</v>
      </c>
    </row>
    <row r="25" spans="1:13" x14ac:dyDescent="0.35">
      <c r="A25" t="s">
        <v>77</v>
      </c>
      <c r="B25">
        <v>99.971268730193046</v>
      </c>
      <c r="C25">
        <v>100.02127936987797</v>
      </c>
      <c r="D25">
        <v>4.405312577242408</v>
      </c>
      <c r="K25">
        <f t="shared" si="0"/>
        <v>99.971268730193046</v>
      </c>
      <c r="L25">
        <f t="shared" si="1"/>
        <v>100.02127936987797</v>
      </c>
      <c r="M25">
        <f t="shared" si="2"/>
        <v>4.405312577242408</v>
      </c>
    </row>
    <row r="26" spans="1:13" x14ac:dyDescent="0.35">
      <c r="A26" t="s">
        <v>263</v>
      </c>
      <c r="B26">
        <v>100.47164572663009</v>
      </c>
      <c r="C26">
        <v>100.52190667997007</v>
      </c>
      <c r="D26">
        <v>2.54</v>
      </c>
      <c r="K26">
        <f t="shared" si="0"/>
        <v>100.47164572663009</v>
      </c>
      <c r="L26">
        <f t="shared" si="1"/>
        <v>100.52190667997007</v>
      </c>
      <c r="M26">
        <f t="shared" si="2"/>
        <v>2.54</v>
      </c>
    </row>
    <row r="27" spans="1:13" x14ac:dyDescent="0.35">
      <c r="A27" t="s">
        <v>45</v>
      </c>
      <c r="B27">
        <v>100.58004419877601</v>
      </c>
      <c r="C27">
        <v>100.63035937846523</v>
      </c>
      <c r="D27">
        <v>4.5339200100048229</v>
      </c>
      <c r="K27">
        <f t="shared" si="0"/>
        <v>100.58004419877601</v>
      </c>
      <c r="L27">
        <f t="shared" si="1"/>
        <v>100.63035937846523</v>
      </c>
      <c r="M27">
        <f t="shared" si="2"/>
        <v>4.5339200100048229</v>
      </c>
    </row>
    <row r="28" spans="1:13" x14ac:dyDescent="0.35">
      <c r="A28" t="s">
        <v>33</v>
      </c>
      <c r="B28">
        <v>100.78091304867027</v>
      </c>
      <c r="C28">
        <v>100.83132871302678</v>
      </c>
      <c r="D28">
        <v>4.7728221589707713</v>
      </c>
      <c r="K28">
        <f t="shared" si="0"/>
        <v>100.78091304867027</v>
      </c>
      <c r="L28">
        <f t="shared" si="1"/>
        <v>100.83132871302678</v>
      </c>
      <c r="M28">
        <f t="shared" si="2"/>
        <v>4.7728221589707713</v>
      </c>
    </row>
    <row r="29" spans="1:13" x14ac:dyDescent="0.35">
      <c r="A29" t="s">
        <v>146</v>
      </c>
      <c r="B29">
        <v>101.04072532493404</v>
      </c>
      <c r="C29">
        <v>101.09127096041425</v>
      </c>
      <c r="D29">
        <v>4.235034300514898</v>
      </c>
      <c r="K29">
        <f t="shared" si="0"/>
        <v>101.04072532493404</v>
      </c>
      <c r="L29">
        <f t="shared" si="1"/>
        <v>101.09127096041425</v>
      </c>
      <c r="M29">
        <f t="shared" si="2"/>
        <v>4.235034300514898</v>
      </c>
    </row>
    <row r="30" spans="1:13" x14ac:dyDescent="0.35">
      <c r="A30" t="s">
        <v>274</v>
      </c>
      <c r="B30">
        <v>100.40117691391173</v>
      </c>
      <c r="C30">
        <v>100.45140261521934</v>
      </c>
      <c r="D30">
        <v>2.54</v>
      </c>
      <c r="K30">
        <f t="shared" si="0"/>
        <v>100.40117691391173</v>
      </c>
      <c r="L30">
        <f t="shared" si="1"/>
        <v>100.45140261521934</v>
      </c>
      <c r="M30">
        <f t="shared" si="2"/>
        <v>2.54</v>
      </c>
    </row>
    <row r="31" spans="1:13" x14ac:dyDescent="0.35">
      <c r="A31" t="s">
        <v>280</v>
      </c>
      <c r="B31">
        <v>100.40117691391173</v>
      </c>
      <c r="C31">
        <v>100.45140261521934</v>
      </c>
      <c r="D31">
        <v>2.54</v>
      </c>
      <c r="K31">
        <f t="shared" si="0"/>
        <v>100.40117691391173</v>
      </c>
      <c r="L31">
        <f t="shared" si="1"/>
        <v>100.45140261521934</v>
      </c>
      <c r="M31">
        <f t="shared" si="2"/>
        <v>2.54</v>
      </c>
    </row>
    <row r="32" spans="1:13" x14ac:dyDescent="0.35">
      <c r="A32" t="s">
        <v>283</v>
      </c>
      <c r="B32">
        <v>100.40117691391173</v>
      </c>
      <c r="C32">
        <v>100.45140261521934</v>
      </c>
      <c r="D32">
        <v>2.54</v>
      </c>
      <c r="K32">
        <f t="shared" si="0"/>
        <v>100.40117691391173</v>
      </c>
      <c r="L32">
        <f t="shared" si="1"/>
        <v>100.45140261521934</v>
      </c>
      <c r="M32">
        <f t="shared" si="2"/>
        <v>2.54</v>
      </c>
    </row>
    <row r="33" spans="1:13" x14ac:dyDescent="0.35">
      <c r="A33" t="s">
        <v>155</v>
      </c>
      <c r="B33">
        <v>101.93613731414648</v>
      </c>
      <c r="C33">
        <v>101.98713087958626</v>
      </c>
      <c r="D33">
        <v>2.74</v>
      </c>
      <c r="K33">
        <f t="shared" si="0"/>
        <v>101.93613731414648</v>
      </c>
      <c r="L33">
        <f t="shared" si="1"/>
        <v>101.98713087958626</v>
      </c>
      <c r="M33">
        <f t="shared" si="2"/>
        <v>2.74</v>
      </c>
    </row>
    <row r="34" spans="1:13" x14ac:dyDescent="0.35">
      <c r="A34" t="s">
        <v>55</v>
      </c>
      <c r="B34">
        <v>100.05161168882718</v>
      </c>
      <c r="C34">
        <v>100.10166252008722</v>
      </c>
      <c r="D34">
        <v>4.4642115700158964</v>
      </c>
      <c r="K34">
        <f t="shared" si="0"/>
        <v>100.05161168882718</v>
      </c>
      <c r="L34">
        <f t="shared" si="1"/>
        <v>100.10166252008722</v>
      </c>
      <c r="M34">
        <f t="shared" si="2"/>
        <v>4.4642115700158964</v>
      </c>
    </row>
    <row r="35" spans="1:13" x14ac:dyDescent="0.35">
      <c r="A35" t="s">
        <v>26</v>
      </c>
      <c r="B35">
        <v>100.07291809757228</v>
      </c>
      <c r="C35">
        <v>100.12297958736596</v>
      </c>
      <c r="D35">
        <v>4.806588876832893</v>
      </c>
      <c r="K35">
        <f t="shared" si="0"/>
        <v>100.07291809757228</v>
      </c>
      <c r="L35">
        <f t="shared" si="1"/>
        <v>100.12297958736596</v>
      </c>
      <c r="M35">
        <f t="shared" si="2"/>
        <v>4.806588876832893</v>
      </c>
    </row>
    <row r="36" spans="1:13" x14ac:dyDescent="0.35">
      <c r="A36" t="s">
        <v>36</v>
      </c>
      <c r="B36">
        <v>100.34151603162796</v>
      </c>
      <c r="C36">
        <v>100.39171188757174</v>
      </c>
      <c r="D36">
        <v>4.6069540134742573</v>
      </c>
      <c r="K36">
        <f t="shared" si="0"/>
        <v>100.34151603162796</v>
      </c>
      <c r="L36">
        <f t="shared" si="1"/>
        <v>100.39171188757174</v>
      </c>
      <c r="M36">
        <f t="shared" si="2"/>
        <v>4.6069540134742573</v>
      </c>
    </row>
    <row r="37" spans="1:13" x14ac:dyDescent="0.35">
      <c r="A37" t="s">
        <v>73</v>
      </c>
      <c r="B37">
        <v>100.31821360690141</v>
      </c>
      <c r="C37">
        <v>100.36839780580431</v>
      </c>
      <c r="D37">
        <v>4.3900770524655988</v>
      </c>
      <c r="K37">
        <f t="shared" si="0"/>
        <v>100.31821360690141</v>
      </c>
      <c r="L37">
        <f t="shared" si="1"/>
        <v>100.36839780580431</v>
      </c>
      <c r="M37">
        <f t="shared" si="2"/>
        <v>4.3900770524655988</v>
      </c>
    </row>
    <row r="38" spans="1:13" x14ac:dyDescent="0.35">
      <c r="A38" t="s">
        <v>86</v>
      </c>
      <c r="B38">
        <v>100.42425397774643</v>
      </c>
      <c r="C38">
        <v>100.4744912233581</v>
      </c>
      <c r="D38">
        <v>4.3854414651423923</v>
      </c>
      <c r="K38">
        <f t="shared" si="0"/>
        <v>100.42425397774643</v>
      </c>
      <c r="L38">
        <f t="shared" si="1"/>
        <v>100.4744912233581</v>
      </c>
      <c r="M38">
        <f t="shared" si="2"/>
        <v>4.3854414651423923</v>
      </c>
    </row>
    <row r="39" spans="1:13" x14ac:dyDescent="0.35">
      <c r="A39" t="s">
        <v>190</v>
      </c>
      <c r="B39">
        <v>100.81291712440908</v>
      </c>
      <c r="C39">
        <v>100.86334879880849</v>
      </c>
      <c r="D39">
        <v>2.74</v>
      </c>
      <c r="K39">
        <f t="shared" si="0"/>
        <v>100.81291712440908</v>
      </c>
      <c r="L39">
        <f t="shared" si="1"/>
        <v>100.86334879880849</v>
      </c>
      <c r="M39">
        <f t="shared" si="2"/>
        <v>2.74</v>
      </c>
    </row>
    <row r="40" spans="1:13" x14ac:dyDescent="0.35">
      <c r="A40" t="s">
        <v>286</v>
      </c>
      <c r="B40">
        <v>99.983943624086123</v>
      </c>
      <c r="C40">
        <v>100.03396060438831</v>
      </c>
      <c r="D40">
        <v>2.74</v>
      </c>
      <c r="K40">
        <f t="shared" si="0"/>
        <v>99.983943624086123</v>
      </c>
      <c r="L40">
        <f t="shared" si="1"/>
        <v>100.03396060438831</v>
      </c>
      <c r="M40">
        <f t="shared" si="2"/>
        <v>2.74</v>
      </c>
    </row>
    <row r="41" spans="1:13" x14ac:dyDescent="0.35">
      <c r="A41" t="s">
        <v>295</v>
      </c>
      <c r="B41">
        <v>99.983943624086123</v>
      </c>
      <c r="C41">
        <v>100.03396060438831</v>
      </c>
      <c r="D41">
        <v>2.74</v>
      </c>
      <c r="K41">
        <f t="shared" si="0"/>
        <v>99.983943624086123</v>
      </c>
      <c r="L41">
        <f t="shared" si="1"/>
        <v>100.03396060438831</v>
      </c>
      <c r="M41">
        <f t="shared" si="2"/>
        <v>2.74</v>
      </c>
    </row>
    <row r="42" spans="1:13" x14ac:dyDescent="0.35">
      <c r="A42" t="s">
        <v>296</v>
      </c>
      <c r="B42">
        <v>99.983943624086123</v>
      </c>
      <c r="C42">
        <v>100.03396060438831</v>
      </c>
      <c r="D42">
        <v>2.74</v>
      </c>
      <c r="K42">
        <f t="shared" si="0"/>
        <v>99.983943624086123</v>
      </c>
      <c r="L42">
        <f t="shared" si="1"/>
        <v>100.03396060438831</v>
      </c>
      <c r="M42">
        <f t="shared" si="2"/>
        <v>2.74</v>
      </c>
    </row>
    <row r="43" spans="1:13" x14ac:dyDescent="0.35">
      <c r="A43" t="s">
        <v>179</v>
      </c>
      <c r="B43">
        <v>101.30412514699012</v>
      </c>
      <c r="C43">
        <v>101.35480254826425</v>
      </c>
      <c r="D43">
        <v>2.74</v>
      </c>
      <c r="K43">
        <f t="shared" si="0"/>
        <v>101.30412514699012</v>
      </c>
      <c r="L43">
        <f t="shared" si="1"/>
        <v>101.35480254826425</v>
      </c>
      <c r="M43">
        <f t="shared" si="2"/>
        <v>2.74</v>
      </c>
    </row>
    <row r="44" spans="1:13" x14ac:dyDescent="0.35">
      <c r="A44" t="s">
        <v>41</v>
      </c>
      <c r="B44">
        <v>101.02568969206584</v>
      </c>
      <c r="C44">
        <v>101.07622780596881</v>
      </c>
      <c r="D44">
        <v>4.575754458188122</v>
      </c>
      <c r="K44">
        <f t="shared" si="0"/>
        <v>101.02568969206584</v>
      </c>
      <c r="L44">
        <f t="shared" si="1"/>
        <v>101.07622780596881</v>
      </c>
      <c r="M44">
        <f t="shared" si="2"/>
        <v>4.575754458188122</v>
      </c>
    </row>
    <row r="45" spans="1:13" x14ac:dyDescent="0.35">
      <c r="A45" t="s">
        <v>29</v>
      </c>
      <c r="B45">
        <v>101.16237380863467</v>
      </c>
      <c r="C45">
        <v>101.21298029878406</v>
      </c>
      <c r="D45">
        <v>4.7548249105928324</v>
      </c>
      <c r="K45">
        <f t="shared" si="0"/>
        <v>101.16237380863467</v>
      </c>
      <c r="L45">
        <f t="shared" si="1"/>
        <v>101.21298029878406</v>
      </c>
      <c r="M45">
        <f t="shared" si="2"/>
        <v>4.7548249105928324</v>
      </c>
    </row>
    <row r="46" spans="1:13" x14ac:dyDescent="0.35">
      <c r="A46" t="s">
        <v>193</v>
      </c>
      <c r="B46">
        <v>101.83398656754341</v>
      </c>
      <c r="C46">
        <v>101.88492903205943</v>
      </c>
      <c r="D46">
        <v>2.74</v>
      </c>
      <c r="K46">
        <f t="shared" si="0"/>
        <v>101.83398656754341</v>
      </c>
      <c r="L46">
        <f t="shared" si="1"/>
        <v>101.88492903205943</v>
      </c>
      <c r="M46">
        <f t="shared" si="2"/>
        <v>2.74</v>
      </c>
    </row>
    <row r="47" spans="1:13" x14ac:dyDescent="0.35">
      <c r="A47" t="s">
        <v>310</v>
      </c>
      <c r="B47">
        <v>99.91130116403555</v>
      </c>
      <c r="C47">
        <v>99.961281804938011</v>
      </c>
      <c r="D47">
        <v>2.74</v>
      </c>
      <c r="K47">
        <f t="shared" si="0"/>
        <v>99.91130116403555</v>
      </c>
      <c r="L47">
        <f t="shared" si="1"/>
        <v>99.961281804938011</v>
      </c>
      <c r="M47">
        <f t="shared" si="2"/>
        <v>2.74</v>
      </c>
    </row>
    <row r="48" spans="1:13" x14ac:dyDescent="0.35">
      <c r="A48" t="s">
        <v>44</v>
      </c>
      <c r="B48">
        <v>100.5871853547775</v>
      </c>
      <c r="C48">
        <v>100.63750410683092</v>
      </c>
      <c r="D48">
        <v>4.564650167718332</v>
      </c>
      <c r="K48">
        <f t="shared" si="0"/>
        <v>100.5871853547775</v>
      </c>
      <c r="L48">
        <f t="shared" si="1"/>
        <v>100.63750410683092</v>
      </c>
      <c r="M48">
        <f t="shared" si="2"/>
        <v>4.564650167718332</v>
      </c>
    </row>
    <row r="49" spans="1:13" x14ac:dyDescent="0.35">
      <c r="A49" t="s">
        <v>316</v>
      </c>
      <c r="B49">
        <v>100.05829804508909</v>
      </c>
      <c r="C49">
        <v>100.10835222119968</v>
      </c>
      <c r="D49">
        <v>2.74</v>
      </c>
      <c r="K49">
        <f t="shared" si="0"/>
        <v>100.05829804508909</v>
      </c>
      <c r="L49">
        <f t="shared" si="1"/>
        <v>100.10835222119968</v>
      </c>
      <c r="M49">
        <f t="shared" si="2"/>
        <v>2.74</v>
      </c>
    </row>
    <row r="50" spans="1:13" x14ac:dyDescent="0.35">
      <c r="A50" t="s">
        <v>63</v>
      </c>
      <c r="B50">
        <v>100.69276708963476</v>
      </c>
      <c r="C50">
        <v>100.74313865896423</v>
      </c>
      <c r="D50">
        <v>4.4357859597045284</v>
      </c>
      <c r="K50">
        <f t="shared" si="0"/>
        <v>100.69276708963476</v>
      </c>
      <c r="L50">
        <f t="shared" si="1"/>
        <v>100.74313865896423</v>
      </c>
      <c r="M50">
        <f t="shared" si="2"/>
        <v>4.4357859597045284</v>
      </c>
    </row>
    <row r="51" spans="1:13" x14ac:dyDescent="0.35">
      <c r="A51" t="s">
        <v>237</v>
      </c>
      <c r="B51">
        <v>101.77053058990298</v>
      </c>
      <c r="C51">
        <v>101.82144131055824</v>
      </c>
      <c r="D51">
        <v>2.74</v>
      </c>
      <c r="K51">
        <f t="shared" si="0"/>
        <v>101.77053058990298</v>
      </c>
      <c r="L51">
        <f t="shared" si="1"/>
        <v>101.82144131055824</v>
      </c>
      <c r="M51">
        <f t="shared" si="2"/>
        <v>2.74</v>
      </c>
    </row>
    <row r="52" spans="1:13" x14ac:dyDescent="0.35">
      <c r="A52" t="s">
        <v>338</v>
      </c>
      <c r="B52">
        <v>100.23775712707226</v>
      </c>
      <c r="C52">
        <v>100.28790107761105</v>
      </c>
      <c r="D52">
        <v>2.74</v>
      </c>
      <c r="K52">
        <f t="shared" si="0"/>
        <v>100.23775712707226</v>
      </c>
      <c r="L52">
        <f t="shared" si="1"/>
        <v>100.28790107761105</v>
      </c>
      <c r="M52">
        <f t="shared" si="2"/>
        <v>2.74</v>
      </c>
    </row>
    <row r="53" spans="1:13" x14ac:dyDescent="0.35">
      <c r="A53" t="s">
        <v>154</v>
      </c>
      <c r="B53">
        <v>102.78628576862664</v>
      </c>
      <c r="C53">
        <v>102.8377046209371</v>
      </c>
      <c r="D53">
        <v>2.94</v>
      </c>
      <c r="K53">
        <f t="shared" si="0"/>
        <v>102.78628576862664</v>
      </c>
      <c r="L53">
        <f t="shared" si="1"/>
        <v>102.8377046209371</v>
      </c>
      <c r="M53">
        <f t="shared" si="2"/>
        <v>2.94</v>
      </c>
    </row>
    <row r="54" spans="1:13" x14ac:dyDescent="0.35">
      <c r="A54" t="s">
        <v>48</v>
      </c>
      <c r="B54">
        <v>99.99560069501679</v>
      </c>
      <c r="C54">
        <v>100.04562350677017</v>
      </c>
      <c r="D54">
        <v>4.5916551259127667</v>
      </c>
      <c r="K54">
        <f t="shared" si="0"/>
        <v>99.99560069501679</v>
      </c>
      <c r="L54">
        <f t="shared" si="1"/>
        <v>100.04562350677017</v>
      </c>
      <c r="M54">
        <f t="shared" si="2"/>
        <v>4.5916551259127667</v>
      </c>
    </row>
    <row r="55" spans="1:13" x14ac:dyDescent="0.35">
      <c r="A55" t="s">
        <v>54</v>
      </c>
      <c r="B55">
        <v>100.05280393366012</v>
      </c>
      <c r="C55">
        <v>100.10285536134079</v>
      </c>
      <c r="D55">
        <v>4.4953762644995212</v>
      </c>
      <c r="K55">
        <f t="shared" si="0"/>
        <v>100.05280393366012</v>
      </c>
      <c r="L55">
        <f t="shared" si="1"/>
        <v>100.10285536134079</v>
      </c>
      <c r="M55">
        <f t="shared" si="2"/>
        <v>4.4953762644995212</v>
      </c>
    </row>
    <row r="56" spans="1:13" x14ac:dyDescent="0.35">
      <c r="A56" t="s">
        <v>35</v>
      </c>
      <c r="B56">
        <v>100.34585525562726</v>
      </c>
      <c r="C56">
        <v>100.39605328226838</v>
      </c>
      <c r="D56">
        <v>4.6378815180201629</v>
      </c>
      <c r="K56">
        <f t="shared" si="0"/>
        <v>100.34585525562726</v>
      </c>
      <c r="L56">
        <f t="shared" si="1"/>
        <v>100.39605328226838</v>
      </c>
      <c r="M56">
        <f t="shared" si="2"/>
        <v>4.6378815180201629</v>
      </c>
    </row>
    <row r="57" spans="1:13" x14ac:dyDescent="0.35">
      <c r="A57" t="s">
        <v>72</v>
      </c>
      <c r="B57">
        <v>100.32263780484273</v>
      </c>
      <c r="C57">
        <v>100.3728242169512</v>
      </c>
      <c r="D57">
        <v>4.421017376584472</v>
      </c>
      <c r="K57">
        <f t="shared" si="0"/>
        <v>100.32263780484273</v>
      </c>
      <c r="L57">
        <f t="shared" si="1"/>
        <v>100.3728242169512</v>
      </c>
      <c r="M57">
        <f t="shared" si="2"/>
        <v>4.421017376584472</v>
      </c>
    </row>
    <row r="58" spans="1:13" x14ac:dyDescent="0.35">
      <c r="A58" t="s">
        <v>85</v>
      </c>
      <c r="B58">
        <v>100.42995228284074</v>
      </c>
      <c r="C58">
        <v>100.48019237903026</v>
      </c>
      <c r="D58">
        <v>4.4162932961562333</v>
      </c>
      <c r="K58">
        <f t="shared" si="0"/>
        <v>100.42995228284074</v>
      </c>
      <c r="L58">
        <f t="shared" si="1"/>
        <v>100.48019237903026</v>
      </c>
      <c r="M58">
        <f t="shared" si="2"/>
        <v>4.4162932961562333</v>
      </c>
    </row>
    <row r="59" spans="1:13" x14ac:dyDescent="0.35">
      <c r="A59" t="s">
        <v>162</v>
      </c>
      <c r="B59">
        <v>100.42015244213923</v>
      </c>
      <c r="C59">
        <v>100.4703876359572</v>
      </c>
      <c r="D59">
        <v>4.2534303893444765</v>
      </c>
      <c r="K59">
        <f t="shared" si="0"/>
        <v>100.42015244213923</v>
      </c>
      <c r="L59">
        <f t="shared" si="1"/>
        <v>100.4703876359572</v>
      </c>
      <c r="M59">
        <f t="shared" si="2"/>
        <v>4.2534303893444765</v>
      </c>
    </row>
    <row r="60" spans="1:13" x14ac:dyDescent="0.35">
      <c r="A60" t="s">
        <v>254</v>
      </c>
      <c r="B60">
        <v>101.44203085848726</v>
      </c>
      <c r="C60">
        <v>101.49277724711081</v>
      </c>
      <c r="D60">
        <v>2.94</v>
      </c>
      <c r="K60">
        <f t="shared" si="0"/>
        <v>101.44203085848726</v>
      </c>
      <c r="L60">
        <f t="shared" si="1"/>
        <v>101.49277724711081</v>
      </c>
      <c r="M60">
        <f t="shared" si="2"/>
        <v>2.94</v>
      </c>
    </row>
    <row r="61" spans="1:13" x14ac:dyDescent="0.35">
      <c r="A61" t="s">
        <v>367</v>
      </c>
      <c r="B61">
        <v>99.95</v>
      </c>
      <c r="C61">
        <v>100</v>
      </c>
      <c r="D61">
        <v>2.94</v>
      </c>
      <c r="K61">
        <f t="shared" si="0"/>
        <v>99.95</v>
      </c>
      <c r="L61">
        <f t="shared" si="1"/>
        <v>100</v>
      </c>
      <c r="M61">
        <f t="shared" si="2"/>
        <v>2.94</v>
      </c>
    </row>
    <row r="62" spans="1:13" x14ac:dyDescent="0.35">
      <c r="A62" t="s">
        <v>60</v>
      </c>
      <c r="B62">
        <v>100.66512602697777</v>
      </c>
      <c r="C62">
        <v>100.7154837688622</v>
      </c>
      <c r="D62">
        <v>4.4680319565632143</v>
      </c>
      <c r="K62">
        <f t="shared" si="0"/>
        <v>100.66512602697777</v>
      </c>
      <c r="L62">
        <f t="shared" si="1"/>
        <v>100.7154837688622</v>
      </c>
      <c r="M62">
        <f t="shared" si="2"/>
        <v>4.4680319565632143</v>
      </c>
    </row>
    <row r="63" spans="1:13" x14ac:dyDescent="0.35">
      <c r="A63" t="s">
        <v>40</v>
      </c>
      <c r="B63">
        <v>101.03765924870915</v>
      </c>
      <c r="C63">
        <v>101.08820335038433</v>
      </c>
      <c r="D63">
        <v>4.6061259827329764</v>
      </c>
      <c r="K63">
        <f t="shared" si="0"/>
        <v>101.03765924870915</v>
      </c>
      <c r="L63">
        <f t="shared" si="1"/>
        <v>101.08820335038433</v>
      </c>
      <c r="M63">
        <f t="shared" si="2"/>
        <v>4.6061259827329764</v>
      </c>
    </row>
    <row r="64" spans="1:13" x14ac:dyDescent="0.35">
      <c r="A64" t="s">
        <v>51</v>
      </c>
      <c r="B64">
        <v>100.13991404645549</v>
      </c>
      <c r="C64">
        <v>100.19000905098098</v>
      </c>
      <c r="D64">
        <v>4.585038012784791</v>
      </c>
      <c r="K64">
        <f t="shared" si="0"/>
        <v>100.13991404645549</v>
      </c>
      <c r="L64">
        <f t="shared" si="1"/>
        <v>100.19000905098098</v>
      </c>
      <c r="M64">
        <f t="shared" si="2"/>
        <v>4.585038012784791</v>
      </c>
    </row>
    <row r="65" spans="1:13" x14ac:dyDescent="0.35">
      <c r="A65" t="s">
        <v>264</v>
      </c>
      <c r="B65">
        <v>101.66073454269403</v>
      </c>
      <c r="C65">
        <v>101.71159033786296</v>
      </c>
      <c r="D65">
        <v>2.94</v>
      </c>
      <c r="K65">
        <f t="shared" si="0"/>
        <v>101.66073454269403</v>
      </c>
      <c r="L65">
        <f t="shared" si="1"/>
        <v>101.71159033786296</v>
      </c>
      <c r="M65">
        <f t="shared" si="2"/>
        <v>2.94</v>
      </c>
    </row>
    <row r="66" spans="1:13" x14ac:dyDescent="0.35">
      <c r="A66" t="s">
        <v>43</v>
      </c>
      <c r="B66">
        <v>100.59432651077901</v>
      </c>
      <c r="C66">
        <v>100.64464883519661</v>
      </c>
      <c r="D66">
        <v>4.5953759623855763</v>
      </c>
      <c r="K66">
        <f t="shared" si="0"/>
        <v>100.59432651077901</v>
      </c>
      <c r="L66">
        <f t="shared" si="1"/>
        <v>100.64464883519661</v>
      </c>
      <c r="M66">
        <f t="shared" si="2"/>
        <v>4.5953759623855763</v>
      </c>
    </row>
    <row r="67" spans="1:13" x14ac:dyDescent="0.35">
      <c r="A67" t="s">
        <v>261</v>
      </c>
      <c r="B67">
        <v>100.70151903486827</v>
      </c>
      <c r="C67">
        <v>100.75189498235945</v>
      </c>
      <c r="D67">
        <v>4.4664172329343295</v>
      </c>
      <c r="K67">
        <f t="shared" si="0"/>
        <v>100.70151903486827</v>
      </c>
      <c r="L67">
        <f t="shared" si="1"/>
        <v>100.75189498235945</v>
      </c>
      <c r="M67">
        <f t="shared" si="2"/>
        <v>4.4664172329343295</v>
      </c>
    </row>
    <row r="68" spans="1:13" x14ac:dyDescent="0.35">
      <c r="A68" t="s">
        <v>275</v>
      </c>
      <c r="B68">
        <v>101.30101745161676</v>
      </c>
      <c r="C68">
        <v>101.35169329826589</v>
      </c>
      <c r="D68">
        <v>2.94</v>
      </c>
      <c r="K68">
        <f t="shared" si="0"/>
        <v>101.30101745161676</v>
      </c>
      <c r="L68">
        <f t="shared" si="1"/>
        <v>101.35169329826589</v>
      </c>
      <c r="M68">
        <f t="shared" si="2"/>
        <v>2.94</v>
      </c>
    </row>
    <row r="69" spans="1:13" x14ac:dyDescent="0.35">
      <c r="A69" t="s">
        <v>181</v>
      </c>
      <c r="B69">
        <v>105.04692647628897</v>
      </c>
      <c r="C69">
        <v>105.09947621439616</v>
      </c>
      <c r="D69">
        <v>3.2</v>
      </c>
      <c r="K69">
        <f t="shared" si="0"/>
        <v>105.04692647628897</v>
      </c>
      <c r="L69">
        <f t="shared" si="1"/>
        <v>105.09947621439616</v>
      </c>
      <c r="M69">
        <f t="shared" si="2"/>
        <v>3.2</v>
      </c>
    </row>
    <row r="70" spans="1:13" x14ac:dyDescent="0.35">
      <c r="A70" t="s">
        <v>47</v>
      </c>
      <c r="B70">
        <v>99.996111757731043</v>
      </c>
      <c r="C70">
        <v>100.04613482514361</v>
      </c>
      <c r="D70">
        <v>4.6228672482783857</v>
      </c>
      <c r="K70">
        <f t="shared" ref="K70:K133" si="3">B70-G70</f>
        <v>99.996111757731043</v>
      </c>
      <c r="L70">
        <f t="shared" ref="L70:L133" si="4">C70-H70</f>
        <v>100.04613482514361</v>
      </c>
      <c r="M70">
        <f t="shared" ref="M70:M133" si="5">D70-I70</f>
        <v>4.6228672482783857</v>
      </c>
    </row>
    <row r="71" spans="1:13" x14ac:dyDescent="0.35">
      <c r="A71" t="s">
        <v>53</v>
      </c>
      <c r="B71">
        <v>100.05399617849309</v>
      </c>
      <c r="C71">
        <v>100.10404820259438</v>
      </c>
      <c r="D71">
        <v>4.5265402162652641</v>
      </c>
      <c r="K71">
        <f t="shared" si="3"/>
        <v>100.05399617849309</v>
      </c>
      <c r="L71">
        <f t="shared" si="4"/>
        <v>100.10404820259438</v>
      </c>
      <c r="M71">
        <f t="shared" si="5"/>
        <v>4.5265402162652641</v>
      </c>
    </row>
    <row r="72" spans="1:13" x14ac:dyDescent="0.35">
      <c r="A72" t="s">
        <v>71</v>
      </c>
      <c r="B72">
        <v>100.32706200278405</v>
      </c>
      <c r="C72">
        <v>100.3772506280981</v>
      </c>
      <c r="D72">
        <v>4.4519549719058409</v>
      </c>
      <c r="K72">
        <f t="shared" si="3"/>
        <v>100.32706200278405</v>
      </c>
      <c r="L72">
        <f t="shared" si="4"/>
        <v>100.3772506280981</v>
      </c>
      <c r="M72">
        <f t="shared" si="5"/>
        <v>4.4519549719058409</v>
      </c>
    </row>
    <row r="73" spans="1:13" x14ac:dyDescent="0.35">
      <c r="A73" t="s">
        <v>84</v>
      </c>
      <c r="B73">
        <v>100.43565058793509</v>
      </c>
      <c r="C73">
        <v>100.48589353470243</v>
      </c>
      <c r="D73">
        <v>4.447141626358464</v>
      </c>
      <c r="K73">
        <f t="shared" si="3"/>
        <v>100.43565058793509</v>
      </c>
      <c r="L73">
        <f t="shared" si="4"/>
        <v>100.48589353470243</v>
      </c>
      <c r="M73">
        <f t="shared" si="5"/>
        <v>4.447141626358464</v>
      </c>
    </row>
    <row r="74" spans="1:13" x14ac:dyDescent="0.35">
      <c r="A74" t="s">
        <v>287</v>
      </c>
      <c r="B74">
        <v>100.1603747552498</v>
      </c>
      <c r="C74">
        <v>100.21047999524743</v>
      </c>
      <c r="D74">
        <v>3.2</v>
      </c>
      <c r="K74">
        <f t="shared" si="3"/>
        <v>100.1603747552498</v>
      </c>
      <c r="L74">
        <f t="shared" si="4"/>
        <v>100.21047999524743</v>
      </c>
      <c r="M74">
        <f t="shared" si="5"/>
        <v>3.2</v>
      </c>
    </row>
    <row r="75" spans="1:13" x14ac:dyDescent="0.35">
      <c r="A75" t="s">
        <v>291</v>
      </c>
      <c r="B75">
        <v>100.1603747552498</v>
      </c>
      <c r="C75">
        <v>100.21047999524743</v>
      </c>
      <c r="D75">
        <v>3.2</v>
      </c>
      <c r="K75">
        <f t="shared" si="3"/>
        <v>100.1603747552498</v>
      </c>
      <c r="L75">
        <f t="shared" si="4"/>
        <v>100.21047999524743</v>
      </c>
      <c r="M75">
        <f t="shared" si="5"/>
        <v>3.2</v>
      </c>
    </row>
    <row r="76" spans="1:13" x14ac:dyDescent="0.35">
      <c r="A76" t="s">
        <v>297</v>
      </c>
      <c r="B76">
        <v>100.1603747552498</v>
      </c>
      <c r="C76">
        <v>100.21047999524743</v>
      </c>
      <c r="D76">
        <v>3.2</v>
      </c>
      <c r="K76">
        <f t="shared" si="3"/>
        <v>100.1603747552498</v>
      </c>
      <c r="L76">
        <f t="shared" si="4"/>
        <v>100.21047999524743</v>
      </c>
      <c r="M76">
        <f t="shared" si="5"/>
        <v>3.2</v>
      </c>
    </row>
    <row r="77" spans="1:13" x14ac:dyDescent="0.35">
      <c r="A77" t="s">
        <v>298</v>
      </c>
      <c r="B77">
        <v>100.1603747552498</v>
      </c>
      <c r="C77">
        <v>100.21047999524743</v>
      </c>
      <c r="D77">
        <v>3.2</v>
      </c>
      <c r="K77">
        <f t="shared" si="3"/>
        <v>100.1603747552498</v>
      </c>
      <c r="L77">
        <f t="shared" si="4"/>
        <v>100.21047999524743</v>
      </c>
      <c r="M77">
        <f t="shared" si="5"/>
        <v>3.2</v>
      </c>
    </row>
    <row r="78" spans="1:13" x14ac:dyDescent="0.35">
      <c r="A78" t="s">
        <v>59</v>
      </c>
      <c r="B78">
        <v>100.67345415112739</v>
      </c>
      <c r="C78">
        <v>100.72381605915696</v>
      </c>
      <c r="D78">
        <v>4.4986877754301062</v>
      </c>
      <c r="K78">
        <f t="shared" si="3"/>
        <v>100.67345415112739</v>
      </c>
      <c r="L78">
        <f t="shared" si="4"/>
        <v>100.72381605915696</v>
      </c>
      <c r="M78">
        <f t="shared" si="5"/>
        <v>4.4986877754301062</v>
      </c>
    </row>
    <row r="79" spans="1:13" x14ac:dyDescent="0.35">
      <c r="A79" t="s">
        <v>182</v>
      </c>
      <c r="B79">
        <v>103.86360040946178</v>
      </c>
      <c r="C79">
        <v>103.91555818855605</v>
      </c>
      <c r="D79">
        <v>3.2</v>
      </c>
      <c r="K79">
        <f t="shared" si="3"/>
        <v>103.86360040946178</v>
      </c>
      <c r="L79">
        <f t="shared" si="4"/>
        <v>103.91555818855605</v>
      </c>
      <c r="M79">
        <f t="shared" si="5"/>
        <v>3.2</v>
      </c>
    </row>
    <row r="80" spans="1:13" x14ac:dyDescent="0.35">
      <c r="A80" t="s">
        <v>309</v>
      </c>
      <c r="B80">
        <v>100.02454476970404</v>
      </c>
      <c r="C80">
        <v>100.0745820607344</v>
      </c>
      <c r="D80">
        <v>3.2</v>
      </c>
      <c r="K80">
        <f t="shared" si="3"/>
        <v>100.02454476970404</v>
      </c>
      <c r="L80">
        <f t="shared" si="4"/>
        <v>100.0745820607344</v>
      </c>
      <c r="M80">
        <f t="shared" si="5"/>
        <v>3.2</v>
      </c>
    </row>
    <row r="81" spans="1:13" x14ac:dyDescent="0.35">
      <c r="A81" t="s">
        <v>76</v>
      </c>
      <c r="B81">
        <v>99.972035380886311</v>
      </c>
      <c r="C81">
        <v>100.02204640408834</v>
      </c>
      <c r="D81">
        <v>4.4990081304875851</v>
      </c>
      <c r="K81">
        <f t="shared" si="3"/>
        <v>99.972035380886311</v>
      </c>
      <c r="L81">
        <f t="shared" si="4"/>
        <v>100.02204640408834</v>
      </c>
      <c r="M81">
        <f t="shared" si="5"/>
        <v>4.4990081304875851</v>
      </c>
    </row>
    <row r="82" spans="1:13" x14ac:dyDescent="0.35">
      <c r="A82" t="s">
        <v>50</v>
      </c>
      <c r="B82">
        <v>100.14204247866512</v>
      </c>
      <c r="C82">
        <v>100.19213854793908</v>
      </c>
      <c r="D82">
        <v>4.6161306336295729</v>
      </c>
      <c r="K82">
        <f t="shared" si="3"/>
        <v>100.14204247866512</v>
      </c>
      <c r="L82">
        <f t="shared" si="4"/>
        <v>100.19213854793908</v>
      </c>
      <c r="M82">
        <f t="shared" si="5"/>
        <v>4.6161306336295729</v>
      </c>
    </row>
    <row r="83" spans="1:13" x14ac:dyDescent="0.35">
      <c r="A83" t="s">
        <v>315</v>
      </c>
      <c r="B83">
        <v>100.3049686592132</v>
      </c>
      <c r="C83">
        <v>100.35514623232936</v>
      </c>
      <c r="D83">
        <v>3.2</v>
      </c>
      <c r="K83">
        <f t="shared" si="3"/>
        <v>100.3049686592132</v>
      </c>
      <c r="L83">
        <f t="shared" si="4"/>
        <v>100.35514623232936</v>
      </c>
      <c r="M83">
        <f t="shared" si="5"/>
        <v>3.2</v>
      </c>
    </row>
    <row r="84" spans="1:13" x14ac:dyDescent="0.35">
      <c r="A84" t="s">
        <v>262</v>
      </c>
      <c r="B84">
        <v>100.7102709801018</v>
      </c>
      <c r="C84">
        <v>100.76065130575466</v>
      </c>
      <c r="D84">
        <v>4.4970431823133818</v>
      </c>
      <c r="K84">
        <f t="shared" si="3"/>
        <v>100.7102709801018</v>
      </c>
      <c r="L84">
        <f t="shared" si="4"/>
        <v>100.76065130575466</v>
      </c>
      <c r="M84">
        <f t="shared" si="5"/>
        <v>4.4970431823133818</v>
      </c>
    </row>
    <row r="85" spans="1:13" x14ac:dyDescent="0.35">
      <c r="A85" t="s">
        <v>80</v>
      </c>
      <c r="B85">
        <v>100.75245410226293</v>
      </c>
      <c r="C85">
        <v>100.80285553002794</v>
      </c>
      <c r="D85">
        <v>4.4641592505874055</v>
      </c>
      <c r="K85">
        <f t="shared" si="3"/>
        <v>100.75245410226293</v>
      </c>
      <c r="L85">
        <f t="shared" si="4"/>
        <v>100.80285553002794</v>
      </c>
      <c r="M85">
        <f t="shared" si="5"/>
        <v>4.4641592505874055</v>
      </c>
    </row>
    <row r="86" spans="1:13" x14ac:dyDescent="0.35">
      <c r="A86" t="s">
        <v>66</v>
      </c>
      <c r="B86">
        <v>101.15204412278075</v>
      </c>
      <c r="C86">
        <v>101.20264544550349</v>
      </c>
      <c r="D86">
        <v>4.4465240806607174</v>
      </c>
      <c r="K86">
        <f t="shared" si="3"/>
        <v>101.15204412278075</v>
      </c>
      <c r="L86">
        <f t="shared" si="4"/>
        <v>101.20264544550349</v>
      </c>
      <c r="M86">
        <f t="shared" si="5"/>
        <v>4.4465240806607174</v>
      </c>
    </row>
    <row r="87" spans="1:13" x14ac:dyDescent="0.35">
      <c r="A87" t="s">
        <v>238</v>
      </c>
      <c r="B87">
        <v>103.69120035176965</v>
      </c>
      <c r="C87">
        <v>103.7430718877135</v>
      </c>
      <c r="D87">
        <v>3.2</v>
      </c>
      <c r="K87">
        <f t="shared" si="3"/>
        <v>103.69120035176965</v>
      </c>
      <c r="L87">
        <f t="shared" si="4"/>
        <v>103.7430718877135</v>
      </c>
      <c r="M87">
        <f t="shared" si="5"/>
        <v>3.2</v>
      </c>
    </row>
    <row r="88" spans="1:13" x14ac:dyDescent="0.35">
      <c r="A88" t="s">
        <v>339</v>
      </c>
      <c r="B88">
        <v>99.578001965478208</v>
      </c>
      <c r="C88">
        <v>99.627815873414903</v>
      </c>
      <c r="D88">
        <v>3.46</v>
      </c>
      <c r="K88">
        <f t="shared" si="3"/>
        <v>99.578001965478208</v>
      </c>
      <c r="L88">
        <f t="shared" si="4"/>
        <v>99.627815873414903</v>
      </c>
      <c r="M88">
        <f t="shared" si="5"/>
        <v>3.46</v>
      </c>
    </row>
    <row r="89" spans="1:13" x14ac:dyDescent="0.35">
      <c r="A89" t="s">
        <v>174</v>
      </c>
      <c r="B89">
        <v>100.0241055575374</v>
      </c>
      <c r="C89">
        <v>100.07414262885182</v>
      </c>
      <c r="D89">
        <v>4.2741750142826831</v>
      </c>
      <c r="K89">
        <f t="shared" si="3"/>
        <v>100.0241055575374</v>
      </c>
      <c r="L89">
        <f t="shared" si="4"/>
        <v>100.07414262885182</v>
      </c>
      <c r="M89">
        <f t="shared" si="5"/>
        <v>4.2741750142826831</v>
      </c>
    </row>
    <row r="90" spans="1:13" x14ac:dyDescent="0.35">
      <c r="A90" t="s">
        <v>52</v>
      </c>
      <c r="B90">
        <v>100.05518842332603</v>
      </c>
      <c r="C90">
        <v>100.10524104384795</v>
      </c>
      <c r="D90">
        <v>4.5577034253396782</v>
      </c>
      <c r="K90">
        <f t="shared" si="3"/>
        <v>100.05518842332603</v>
      </c>
      <c r="L90">
        <f t="shared" si="4"/>
        <v>100.10524104384795</v>
      </c>
      <c r="M90">
        <f t="shared" si="5"/>
        <v>4.5577034253396782</v>
      </c>
    </row>
    <row r="91" spans="1:13" x14ac:dyDescent="0.35">
      <c r="A91" t="s">
        <v>70</v>
      </c>
      <c r="B91">
        <v>100.33148620072537</v>
      </c>
      <c r="C91">
        <v>100.38167703924498</v>
      </c>
      <c r="D91">
        <v>4.4828898387906895</v>
      </c>
      <c r="K91">
        <f t="shared" si="3"/>
        <v>100.33148620072537</v>
      </c>
      <c r="L91">
        <f t="shared" si="4"/>
        <v>100.38167703924498</v>
      </c>
      <c r="M91">
        <f t="shared" si="5"/>
        <v>4.4828898387906895</v>
      </c>
    </row>
    <row r="92" spans="1:13" x14ac:dyDescent="0.35">
      <c r="A92" t="s">
        <v>83</v>
      </c>
      <c r="B92">
        <v>100.4413488930294</v>
      </c>
      <c r="C92">
        <v>100.49159469037458</v>
      </c>
      <c r="D92">
        <v>4.4779864563449152</v>
      </c>
      <c r="K92">
        <f t="shared" si="3"/>
        <v>100.4413488930294</v>
      </c>
      <c r="L92">
        <f t="shared" si="4"/>
        <v>100.49159469037458</v>
      </c>
      <c r="M92">
        <f t="shared" si="5"/>
        <v>4.4779864563449152</v>
      </c>
    </row>
    <row r="93" spans="1:13" x14ac:dyDescent="0.35">
      <c r="A93" t="s">
        <v>255</v>
      </c>
      <c r="B93">
        <v>102.81559535628193</v>
      </c>
      <c r="C93">
        <v>102.86702887071729</v>
      </c>
      <c r="D93">
        <v>3.46</v>
      </c>
      <c r="K93">
        <f t="shared" si="3"/>
        <v>102.81559535628193</v>
      </c>
      <c r="L93">
        <f t="shared" si="4"/>
        <v>102.86702887071729</v>
      </c>
      <c r="M93">
        <f t="shared" si="5"/>
        <v>3.46</v>
      </c>
    </row>
    <row r="94" spans="1:13" x14ac:dyDescent="0.35">
      <c r="A94" t="s">
        <v>366</v>
      </c>
      <c r="B94">
        <v>99.95</v>
      </c>
      <c r="C94">
        <v>100</v>
      </c>
      <c r="D94">
        <v>3.46</v>
      </c>
      <c r="K94">
        <f t="shared" si="3"/>
        <v>99.95</v>
      </c>
      <c r="L94">
        <f t="shared" si="4"/>
        <v>100</v>
      </c>
      <c r="M94">
        <f t="shared" si="5"/>
        <v>3.46</v>
      </c>
    </row>
    <row r="95" spans="1:13" x14ac:dyDescent="0.35">
      <c r="A95" t="s">
        <v>58</v>
      </c>
      <c r="B95">
        <v>100.68178227527699</v>
      </c>
      <c r="C95">
        <v>100.73214834945171</v>
      </c>
      <c r="D95">
        <v>4.5293385227644993</v>
      </c>
      <c r="K95">
        <f t="shared" si="3"/>
        <v>100.68178227527699</v>
      </c>
      <c r="L95">
        <f t="shared" si="4"/>
        <v>100.73214834945171</v>
      </c>
      <c r="M95">
        <f t="shared" si="5"/>
        <v>4.5293385227644993</v>
      </c>
    </row>
    <row r="96" spans="1:13" x14ac:dyDescent="0.35">
      <c r="A96" t="s">
        <v>75</v>
      </c>
      <c r="B96">
        <v>99.972290931117385</v>
      </c>
      <c r="C96">
        <v>100.02230208215846</v>
      </c>
      <c r="D96">
        <v>4.5302396622285546</v>
      </c>
      <c r="K96">
        <f t="shared" si="3"/>
        <v>99.972290931117385</v>
      </c>
      <c r="L96">
        <f t="shared" si="4"/>
        <v>100.02230208215846</v>
      </c>
      <c r="M96">
        <f t="shared" si="5"/>
        <v>4.5302396622285546</v>
      </c>
    </row>
    <row r="97" spans="1:13" x14ac:dyDescent="0.35">
      <c r="A97" t="s">
        <v>265</v>
      </c>
      <c r="B97">
        <v>103.06330000151654</v>
      </c>
      <c r="C97">
        <v>103.11485743023165</v>
      </c>
      <c r="D97">
        <v>3.46</v>
      </c>
      <c r="K97">
        <f t="shared" si="3"/>
        <v>103.06330000151654</v>
      </c>
      <c r="L97">
        <f t="shared" si="4"/>
        <v>103.11485743023165</v>
      </c>
      <c r="M97">
        <f t="shared" si="5"/>
        <v>3.46</v>
      </c>
    </row>
    <row r="98" spans="1:13" x14ac:dyDescent="0.35">
      <c r="A98" t="s">
        <v>64</v>
      </c>
      <c r="B98">
        <v>100.71902292533531</v>
      </c>
      <c r="C98">
        <v>100.76940762914988</v>
      </c>
      <c r="D98">
        <v>4.52766380922953</v>
      </c>
      <c r="K98">
        <f t="shared" si="3"/>
        <v>100.71902292533531</v>
      </c>
      <c r="L98">
        <f t="shared" si="4"/>
        <v>100.76940762914988</v>
      </c>
      <c r="M98">
        <f t="shared" si="5"/>
        <v>4.52766380922953</v>
      </c>
    </row>
    <row r="99" spans="1:13" x14ac:dyDescent="0.35">
      <c r="A99" t="s">
        <v>79</v>
      </c>
      <c r="B99">
        <v>100.7617992206559</v>
      </c>
      <c r="C99">
        <v>100.81220532331756</v>
      </c>
      <c r="D99">
        <v>4.4947434543939453</v>
      </c>
      <c r="K99">
        <f t="shared" si="3"/>
        <v>100.7617992206559</v>
      </c>
      <c r="L99">
        <f t="shared" si="4"/>
        <v>100.81220532331756</v>
      </c>
      <c r="M99">
        <f t="shared" si="5"/>
        <v>4.4947434543939453</v>
      </c>
    </row>
    <row r="100" spans="1:13" x14ac:dyDescent="0.35">
      <c r="A100" t="s">
        <v>65</v>
      </c>
      <c r="B100">
        <v>101.16604273604634</v>
      </c>
      <c r="C100">
        <v>101.21665106157712</v>
      </c>
      <c r="D100">
        <v>4.476783170037236</v>
      </c>
      <c r="K100">
        <f t="shared" si="3"/>
        <v>101.16604273604634</v>
      </c>
      <c r="L100">
        <f t="shared" si="4"/>
        <v>101.21665106157712</v>
      </c>
      <c r="M100">
        <f t="shared" si="5"/>
        <v>4.476783170037236</v>
      </c>
    </row>
    <row r="101" spans="1:13" x14ac:dyDescent="0.35">
      <c r="A101" t="s">
        <v>68</v>
      </c>
      <c r="B101">
        <v>101.2232245310343</v>
      </c>
      <c r="C101">
        <v>101.27386146176518</v>
      </c>
      <c r="D101">
        <v>4.566824976596866</v>
      </c>
      <c r="K101">
        <f t="shared" si="3"/>
        <v>101.2232245310343</v>
      </c>
      <c r="L101">
        <f t="shared" si="4"/>
        <v>101.27386146176518</v>
      </c>
      <c r="M101">
        <f t="shared" si="5"/>
        <v>4.566824976596866</v>
      </c>
    </row>
    <row r="102" spans="1:13" x14ac:dyDescent="0.35">
      <c r="A102" t="s">
        <v>276</v>
      </c>
      <c r="B102">
        <v>102.43178921039892</v>
      </c>
      <c r="C102">
        <v>102.48303072576179</v>
      </c>
      <c r="D102">
        <v>3.46</v>
      </c>
      <c r="K102">
        <f t="shared" si="3"/>
        <v>102.43178921039892</v>
      </c>
      <c r="L102">
        <f t="shared" si="4"/>
        <v>102.48303072576179</v>
      </c>
      <c r="M102">
        <f t="shared" si="5"/>
        <v>3.46</v>
      </c>
    </row>
    <row r="103" spans="1:13" x14ac:dyDescent="0.35">
      <c r="A103" t="s">
        <v>184</v>
      </c>
      <c r="B103">
        <v>103.0661750686421</v>
      </c>
      <c r="C103">
        <v>103.11773393560989</v>
      </c>
      <c r="D103">
        <v>3.77</v>
      </c>
      <c r="K103">
        <f t="shared" si="3"/>
        <v>103.0661750686421</v>
      </c>
      <c r="L103">
        <f t="shared" si="4"/>
        <v>103.11773393560989</v>
      </c>
      <c r="M103">
        <f t="shared" si="5"/>
        <v>3.77</v>
      </c>
    </row>
    <row r="104" spans="1:13" x14ac:dyDescent="0.35">
      <c r="A104" t="s">
        <v>69</v>
      </c>
      <c r="B104">
        <v>100.33591039866667</v>
      </c>
      <c r="C104">
        <v>100.38610345039186</v>
      </c>
      <c r="D104">
        <v>4.5138219775999406</v>
      </c>
      <c r="K104">
        <f t="shared" si="3"/>
        <v>100.33591039866667</v>
      </c>
      <c r="L104">
        <f t="shared" si="4"/>
        <v>100.38610345039186</v>
      </c>
      <c r="M104">
        <f t="shared" si="5"/>
        <v>4.5138219775999406</v>
      </c>
    </row>
    <row r="105" spans="1:13" x14ac:dyDescent="0.35">
      <c r="A105" t="s">
        <v>82</v>
      </c>
      <c r="B105">
        <v>100.44704719812373</v>
      </c>
      <c r="C105">
        <v>100.49729584604674</v>
      </c>
      <c r="D105">
        <v>4.5088277867112838</v>
      </c>
      <c r="K105">
        <f t="shared" si="3"/>
        <v>100.44704719812373</v>
      </c>
      <c r="L105">
        <f t="shared" si="4"/>
        <v>100.49729584604674</v>
      </c>
      <c r="M105">
        <f t="shared" si="5"/>
        <v>4.5088277867112838</v>
      </c>
    </row>
    <row r="106" spans="1:13" x14ac:dyDescent="0.35">
      <c r="A106" t="s">
        <v>288</v>
      </c>
      <c r="B106">
        <v>100.46265044233363</v>
      </c>
      <c r="C106">
        <v>100.51290689578151</v>
      </c>
      <c r="D106">
        <v>3.77</v>
      </c>
      <c r="K106">
        <f t="shared" si="3"/>
        <v>100.46265044233363</v>
      </c>
      <c r="L106">
        <f t="shared" si="4"/>
        <v>100.51290689578151</v>
      </c>
      <c r="M106">
        <f t="shared" si="5"/>
        <v>3.77</v>
      </c>
    </row>
    <row r="107" spans="1:13" x14ac:dyDescent="0.35">
      <c r="A107" t="s">
        <v>292</v>
      </c>
      <c r="B107">
        <v>100.46265044233363</v>
      </c>
      <c r="C107">
        <v>100.51290689578151</v>
      </c>
      <c r="D107">
        <v>3.77</v>
      </c>
      <c r="K107">
        <f t="shared" si="3"/>
        <v>100.46265044233363</v>
      </c>
      <c r="L107">
        <f t="shared" si="4"/>
        <v>100.51290689578151</v>
      </c>
      <c r="M107">
        <f t="shared" si="5"/>
        <v>3.77</v>
      </c>
    </row>
    <row r="108" spans="1:13" x14ac:dyDescent="0.35">
      <c r="A108" t="s">
        <v>299</v>
      </c>
      <c r="B108">
        <v>100.46265044233363</v>
      </c>
      <c r="C108">
        <v>100.51290689578151</v>
      </c>
      <c r="D108">
        <v>3.77</v>
      </c>
      <c r="K108">
        <f t="shared" si="3"/>
        <v>100.46265044233363</v>
      </c>
      <c r="L108">
        <f t="shared" si="4"/>
        <v>100.51290689578151</v>
      </c>
      <c r="M108">
        <f t="shared" si="5"/>
        <v>3.77</v>
      </c>
    </row>
    <row r="109" spans="1:13" x14ac:dyDescent="0.35">
      <c r="A109" t="s">
        <v>300</v>
      </c>
      <c r="B109">
        <v>100.46265044233363</v>
      </c>
      <c r="C109">
        <v>100.51290689578151</v>
      </c>
      <c r="D109">
        <v>3.77</v>
      </c>
      <c r="K109">
        <f t="shared" si="3"/>
        <v>100.46265044233363</v>
      </c>
      <c r="L109">
        <f t="shared" si="4"/>
        <v>100.51290689578151</v>
      </c>
      <c r="M109">
        <f t="shared" si="5"/>
        <v>3.77</v>
      </c>
    </row>
    <row r="110" spans="1:13" x14ac:dyDescent="0.35">
      <c r="A110" t="s">
        <v>308</v>
      </c>
      <c r="B110">
        <v>100.1630753014074</v>
      </c>
      <c r="C110">
        <v>100.21318189235357</v>
      </c>
      <c r="D110">
        <v>3.77</v>
      </c>
      <c r="K110">
        <f t="shared" si="3"/>
        <v>100.1630753014074</v>
      </c>
      <c r="L110">
        <f t="shared" si="4"/>
        <v>100.21318189235357</v>
      </c>
      <c r="M110">
        <f t="shared" si="5"/>
        <v>3.77</v>
      </c>
    </row>
    <row r="111" spans="1:13" x14ac:dyDescent="0.35">
      <c r="A111" t="s">
        <v>74</v>
      </c>
      <c r="B111">
        <v>99.972546481348488</v>
      </c>
      <c r="C111">
        <v>100.02255776022859</v>
      </c>
      <c r="D111">
        <v>4.5614710343011851</v>
      </c>
      <c r="K111">
        <f t="shared" si="3"/>
        <v>99.972546481348488</v>
      </c>
      <c r="L111">
        <f t="shared" si="4"/>
        <v>100.02255776022859</v>
      </c>
      <c r="M111">
        <f t="shared" si="5"/>
        <v>4.5614710343011851</v>
      </c>
    </row>
    <row r="112" spans="1:13" x14ac:dyDescent="0.35">
      <c r="A112" t="s">
        <v>88</v>
      </c>
      <c r="B112">
        <v>100.49147893850778</v>
      </c>
      <c r="C112">
        <v>100.54174981341448</v>
      </c>
      <c r="D112">
        <v>4.5068342339466936</v>
      </c>
      <c r="K112">
        <f t="shared" si="3"/>
        <v>100.49147893850778</v>
      </c>
      <c r="L112">
        <f t="shared" si="4"/>
        <v>100.54174981341448</v>
      </c>
      <c r="M112">
        <f t="shared" si="5"/>
        <v>4.5068342339466936</v>
      </c>
    </row>
    <row r="113" spans="1:13" x14ac:dyDescent="0.35">
      <c r="A113" t="s">
        <v>314</v>
      </c>
      <c r="B113">
        <v>100.61253052949981</v>
      </c>
      <c r="C113">
        <v>100.66286196048004</v>
      </c>
      <c r="D113">
        <v>3.77</v>
      </c>
      <c r="K113">
        <f t="shared" si="3"/>
        <v>100.61253052949981</v>
      </c>
      <c r="L113">
        <f t="shared" si="4"/>
        <v>100.66286196048004</v>
      </c>
      <c r="M113">
        <f t="shared" si="5"/>
        <v>3.77</v>
      </c>
    </row>
    <row r="114" spans="1:13" x14ac:dyDescent="0.35">
      <c r="A114" t="s">
        <v>78</v>
      </c>
      <c r="B114">
        <v>100.77114433904889</v>
      </c>
      <c r="C114">
        <v>100.82155511660719</v>
      </c>
      <c r="D114">
        <v>4.5253219856836662</v>
      </c>
      <c r="K114">
        <f t="shared" si="3"/>
        <v>100.77114433904889</v>
      </c>
      <c r="L114">
        <f t="shared" si="4"/>
        <v>100.82155511660719</v>
      </c>
      <c r="M114">
        <f t="shared" si="5"/>
        <v>4.5253219856836662</v>
      </c>
    </row>
    <row r="115" spans="1:13" x14ac:dyDescent="0.35">
      <c r="A115" t="s">
        <v>340</v>
      </c>
      <c r="B115">
        <v>99.327678479195612</v>
      </c>
      <c r="C115">
        <v>99.377367162776991</v>
      </c>
      <c r="D115">
        <v>4.08</v>
      </c>
      <c r="K115">
        <f t="shared" si="3"/>
        <v>99.327678479195612</v>
      </c>
      <c r="L115">
        <f t="shared" si="4"/>
        <v>99.377367162776991</v>
      </c>
      <c r="M115">
        <f t="shared" si="5"/>
        <v>4.08</v>
      </c>
    </row>
    <row r="116" spans="1:13" x14ac:dyDescent="0.35">
      <c r="A116" t="s">
        <v>183</v>
      </c>
      <c r="B116">
        <v>102.61880311835105</v>
      </c>
      <c r="C116">
        <v>102.67013818744476</v>
      </c>
      <c r="D116">
        <v>4.08</v>
      </c>
      <c r="K116">
        <f t="shared" si="3"/>
        <v>102.61880311835105</v>
      </c>
      <c r="L116">
        <f t="shared" si="4"/>
        <v>102.67013818744476</v>
      </c>
      <c r="M116">
        <f t="shared" si="5"/>
        <v>4.08</v>
      </c>
    </row>
    <row r="117" spans="1:13" x14ac:dyDescent="0.35">
      <c r="A117" t="s">
        <v>139</v>
      </c>
      <c r="B117">
        <v>100.16302827778502</v>
      </c>
      <c r="C117">
        <v>100.21313484520762</v>
      </c>
      <c r="D117">
        <v>4.3189198768059285</v>
      </c>
      <c r="K117">
        <f t="shared" si="3"/>
        <v>100.16302827778502</v>
      </c>
      <c r="L117">
        <f t="shared" si="4"/>
        <v>100.21313484520762</v>
      </c>
      <c r="M117">
        <f t="shared" si="5"/>
        <v>4.3189198768059285</v>
      </c>
    </row>
    <row r="118" spans="1:13" x14ac:dyDescent="0.35">
      <c r="A118" t="s">
        <v>81</v>
      </c>
      <c r="B118">
        <v>100.45274550321805</v>
      </c>
      <c r="C118">
        <v>100.50299700171891</v>
      </c>
      <c r="D118">
        <v>4.539665618053129</v>
      </c>
      <c r="K118">
        <f t="shared" si="3"/>
        <v>100.45274550321805</v>
      </c>
      <c r="L118">
        <f t="shared" si="4"/>
        <v>100.50299700171891</v>
      </c>
      <c r="M118">
        <f t="shared" si="5"/>
        <v>4.539665618053129</v>
      </c>
    </row>
    <row r="119" spans="1:13" x14ac:dyDescent="0.35">
      <c r="A119" t="s">
        <v>365</v>
      </c>
      <c r="B119">
        <v>99.95</v>
      </c>
      <c r="C119">
        <v>100</v>
      </c>
      <c r="D119">
        <v>4.08</v>
      </c>
      <c r="K119">
        <f t="shared" si="3"/>
        <v>99.95</v>
      </c>
      <c r="L119">
        <f t="shared" si="4"/>
        <v>100</v>
      </c>
      <c r="M119">
        <f t="shared" si="5"/>
        <v>4.08</v>
      </c>
    </row>
    <row r="120" spans="1:13" x14ac:dyDescent="0.35">
      <c r="A120" t="s">
        <v>143</v>
      </c>
      <c r="B120">
        <v>100.74190503518011</v>
      </c>
      <c r="C120">
        <v>100.79230118577298</v>
      </c>
      <c r="D120">
        <v>4.2941027728126944</v>
      </c>
      <c r="K120">
        <f t="shared" si="3"/>
        <v>100.74190503518011</v>
      </c>
      <c r="L120">
        <f t="shared" si="4"/>
        <v>100.79230118577298</v>
      </c>
      <c r="M120">
        <f t="shared" si="5"/>
        <v>4.2941027728126944</v>
      </c>
    </row>
    <row r="121" spans="1:13" x14ac:dyDescent="0.35">
      <c r="A121" t="s">
        <v>136</v>
      </c>
      <c r="B121">
        <v>100.9673217178027</v>
      </c>
      <c r="C121">
        <v>101.01783063311926</v>
      </c>
      <c r="D121">
        <v>4.3206065430680969</v>
      </c>
      <c r="K121">
        <f t="shared" si="3"/>
        <v>100.9673217178027</v>
      </c>
      <c r="L121">
        <f t="shared" si="4"/>
        <v>101.01783063311926</v>
      </c>
      <c r="M121">
        <f t="shared" si="5"/>
        <v>4.3206065430680969</v>
      </c>
    </row>
    <row r="122" spans="1:13" x14ac:dyDescent="0.35">
      <c r="A122" t="s">
        <v>87</v>
      </c>
      <c r="B122">
        <v>100.49768662302027</v>
      </c>
      <c r="C122">
        <v>100.54796060332193</v>
      </c>
      <c r="D122">
        <v>4.5376355448916614</v>
      </c>
      <c r="K122">
        <f t="shared" si="3"/>
        <v>100.49768662302027</v>
      </c>
      <c r="L122">
        <f t="shared" si="4"/>
        <v>100.54796060332193</v>
      </c>
      <c r="M122">
        <f t="shared" si="5"/>
        <v>4.5376355448916614</v>
      </c>
    </row>
    <row r="123" spans="1:13" x14ac:dyDescent="0.35">
      <c r="A123" t="s">
        <v>89</v>
      </c>
      <c r="B123">
        <v>100.80836285454568</v>
      </c>
      <c r="C123">
        <v>100.858792250671</v>
      </c>
      <c r="D123">
        <v>4.5236512337571106</v>
      </c>
      <c r="K123">
        <f t="shared" si="3"/>
        <v>100.80836285454568</v>
      </c>
      <c r="L123">
        <f t="shared" si="4"/>
        <v>100.858792250671</v>
      </c>
      <c r="M123">
        <f t="shared" si="5"/>
        <v>4.5236512337571106</v>
      </c>
    </row>
    <row r="124" spans="1:13" x14ac:dyDescent="0.35">
      <c r="A124" t="s">
        <v>239</v>
      </c>
      <c r="B124">
        <v>104.55889546704891</v>
      </c>
      <c r="C124">
        <v>104.6112010675827</v>
      </c>
      <c r="D124">
        <v>4.08</v>
      </c>
      <c r="K124">
        <f t="shared" si="3"/>
        <v>104.55889546704891</v>
      </c>
      <c r="L124">
        <f t="shared" si="4"/>
        <v>104.6112010675827</v>
      </c>
      <c r="M124">
        <f t="shared" si="5"/>
        <v>4.08</v>
      </c>
    </row>
    <row r="125" spans="1:13" x14ac:dyDescent="0.35">
      <c r="A125" t="s">
        <v>153</v>
      </c>
      <c r="B125">
        <v>99.484525553869574</v>
      </c>
      <c r="C125">
        <v>99.53429270021968</v>
      </c>
      <c r="D125">
        <v>4.3233333333333333</v>
      </c>
      <c r="K125">
        <f t="shared" si="3"/>
        <v>99.484525553869574</v>
      </c>
      <c r="L125">
        <f t="shared" si="4"/>
        <v>99.53429270021968</v>
      </c>
      <c r="M125">
        <f t="shared" si="5"/>
        <v>4.3233333333333333</v>
      </c>
    </row>
    <row r="126" spans="1:13" x14ac:dyDescent="0.35">
      <c r="A126" t="s">
        <v>93</v>
      </c>
      <c r="B126">
        <v>100.03265415101892</v>
      </c>
      <c r="C126">
        <v>100.0826954987683</v>
      </c>
      <c r="D126">
        <v>4.5587301353770489</v>
      </c>
      <c r="K126">
        <f t="shared" si="3"/>
        <v>100.03265415101892</v>
      </c>
      <c r="L126">
        <f t="shared" si="4"/>
        <v>100.0826954987683</v>
      </c>
      <c r="M126">
        <f t="shared" si="5"/>
        <v>4.5587301353770489</v>
      </c>
    </row>
    <row r="127" spans="1:13" x14ac:dyDescent="0.35">
      <c r="A127" t="s">
        <v>173</v>
      </c>
      <c r="B127">
        <v>100.02445687740095</v>
      </c>
      <c r="C127">
        <v>100.07449412446317</v>
      </c>
      <c r="D127">
        <v>4.2858702784604326</v>
      </c>
      <c r="K127">
        <f t="shared" si="3"/>
        <v>100.02445687740095</v>
      </c>
      <c r="L127">
        <f t="shared" si="4"/>
        <v>100.07449412446317</v>
      </c>
      <c r="M127">
        <f t="shared" si="5"/>
        <v>4.2858702784604326</v>
      </c>
    </row>
    <row r="128" spans="1:13" x14ac:dyDescent="0.35">
      <c r="A128" t="s">
        <v>161</v>
      </c>
      <c r="B128">
        <v>100.42387302802463</v>
      </c>
      <c r="C128">
        <v>100.47411008306615</v>
      </c>
      <c r="D128">
        <v>4.2727116432788739</v>
      </c>
      <c r="K128">
        <f t="shared" si="3"/>
        <v>100.42387302802463</v>
      </c>
      <c r="L128">
        <f t="shared" si="4"/>
        <v>100.47411008306615</v>
      </c>
      <c r="M128">
        <f t="shared" si="5"/>
        <v>4.2727116432788739</v>
      </c>
    </row>
    <row r="129" spans="1:13" x14ac:dyDescent="0.35">
      <c r="A129" t="s">
        <v>96</v>
      </c>
      <c r="B129">
        <v>100.58004419877601</v>
      </c>
      <c r="C129">
        <v>100.63035937846523</v>
      </c>
      <c r="D129">
        <v>4.5339200100048229</v>
      </c>
      <c r="K129">
        <f t="shared" si="3"/>
        <v>100.58004419877601</v>
      </c>
      <c r="L129">
        <f t="shared" si="4"/>
        <v>100.63035937846523</v>
      </c>
      <c r="M129">
        <f t="shared" si="5"/>
        <v>4.5339200100048229</v>
      </c>
    </row>
    <row r="130" spans="1:13" x14ac:dyDescent="0.35">
      <c r="A130" t="s">
        <v>256</v>
      </c>
      <c r="B130">
        <v>103.18895541243349</v>
      </c>
      <c r="C130">
        <v>103.24057570028363</v>
      </c>
      <c r="D130">
        <v>4.3233333333333333</v>
      </c>
      <c r="K130">
        <f t="shared" si="3"/>
        <v>103.18895541243349</v>
      </c>
      <c r="L130">
        <f t="shared" si="4"/>
        <v>103.24057570028363</v>
      </c>
      <c r="M130">
        <f t="shared" si="5"/>
        <v>4.3233333333333333</v>
      </c>
    </row>
    <row r="131" spans="1:13" x14ac:dyDescent="0.35">
      <c r="A131" t="s">
        <v>98</v>
      </c>
      <c r="B131">
        <v>100.94970915695009</v>
      </c>
      <c r="C131">
        <v>101.00020926158088</v>
      </c>
      <c r="D131">
        <v>4.5173173732576748</v>
      </c>
      <c r="K131">
        <f t="shared" si="3"/>
        <v>100.94970915695009</v>
      </c>
      <c r="L131">
        <f t="shared" si="4"/>
        <v>101.00020926158088</v>
      </c>
      <c r="M131">
        <f t="shared" si="5"/>
        <v>4.5173173732576748</v>
      </c>
    </row>
    <row r="132" spans="1:13" x14ac:dyDescent="0.35">
      <c r="A132" t="s">
        <v>135</v>
      </c>
      <c r="B132">
        <v>100.97148086656247</v>
      </c>
      <c r="C132">
        <v>101.02199186249372</v>
      </c>
      <c r="D132">
        <v>4.3307401876960014</v>
      </c>
      <c r="K132">
        <f t="shared" si="3"/>
        <v>100.97148086656247</v>
      </c>
      <c r="L132">
        <f t="shared" si="4"/>
        <v>101.02199186249372</v>
      </c>
      <c r="M132">
        <f t="shared" si="5"/>
        <v>4.3307401876960014</v>
      </c>
    </row>
    <row r="133" spans="1:13" x14ac:dyDescent="0.35">
      <c r="A133" t="s">
        <v>258</v>
      </c>
      <c r="B133">
        <v>103.24958934513333</v>
      </c>
      <c r="C133">
        <v>103.30123996511588</v>
      </c>
      <c r="D133">
        <v>4.3233333333333333</v>
      </c>
      <c r="K133">
        <f t="shared" si="3"/>
        <v>103.24958934513333</v>
      </c>
      <c r="L133">
        <f t="shared" si="4"/>
        <v>103.30123996511588</v>
      </c>
      <c r="M133">
        <f t="shared" si="5"/>
        <v>4.3233333333333333</v>
      </c>
    </row>
    <row r="134" spans="1:13" x14ac:dyDescent="0.35">
      <c r="A134" t="s">
        <v>112</v>
      </c>
      <c r="B134">
        <v>99.979379784513867</v>
      </c>
      <c r="C134">
        <v>100.02939448175474</v>
      </c>
      <c r="D134">
        <v>4.498677637022781</v>
      </c>
      <c r="K134">
        <f t="shared" ref="K134:K197" si="6">B134-G134</f>
        <v>99.979379784513867</v>
      </c>
      <c r="L134">
        <f t="shared" ref="L134:L197" si="7">C134-H134</f>
        <v>100.02939448175474</v>
      </c>
      <c r="M134">
        <f t="shared" ref="M134:M197" si="8">D134-I134</f>
        <v>4.498677637022781</v>
      </c>
    </row>
    <row r="135" spans="1:13" x14ac:dyDescent="0.35">
      <c r="A135" t="s">
        <v>266</v>
      </c>
      <c r="B135">
        <v>103.38421806607963</v>
      </c>
      <c r="C135">
        <v>103.43593603409667</v>
      </c>
      <c r="D135">
        <v>4.3233333333333333</v>
      </c>
      <c r="K135">
        <f t="shared" si="6"/>
        <v>103.38421806607963</v>
      </c>
      <c r="L135">
        <f t="shared" si="7"/>
        <v>103.43593603409667</v>
      </c>
      <c r="M135">
        <f t="shared" si="8"/>
        <v>4.3233333333333333</v>
      </c>
    </row>
    <row r="136" spans="1:13" x14ac:dyDescent="0.35">
      <c r="A136" t="s">
        <v>124</v>
      </c>
      <c r="B136">
        <v>100.64801521979371</v>
      </c>
      <c r="C136">
        <v>100.6983644019947</v>
      </c>
      <c r="D136">
        <v>4.3032774422244371</v>
      </c>
      <c r="K136">
        <f t="shared" si="6"/>
        <v>100.64801521979371</v>
      </c>
      <c r="L136">
        <f t="shared" si="7"/>
        <v>100.6983644019947</v>
      </c>
      <c r="M136">
        <f t="shared" si="8"/>
        <v>4.3032774422244371</v>
      </c>
    </row>
    <row r="137" spans="1:13" x14ac:dyDescent="0.35">
      <c r="A137" t="s">
        <v>277</v>
      </c>
      <c r="B137">
        <v>102.32210044433553</v>
      </c>
      <c r="C137">
        <v>102.37328708787946</v>
      </c>
      <c r="D137">
        <v>4.3233333333333333</v>
      </c>
      <c r="K137">
        <f t="shared" si="6"/>
        <v>102.32210044433553</v>
      </c>
      <c r="L137">
        <f t="shared" si="7"/>
        <v>102.37328708787946</v>
      </c>
      <c r="M137">
        <f t="shared" si="8"/>
        <v>4.3233333333333333</v>
      </c>
    </row>
    <row r="138" spans="1:13" x14ac:dyDescent="0.35">
      <c r="A138" t="s">
        <v>281</v>
      </c>
      <c r="B138">
        <v>102.32210044433553</v>
      </c>
      <c r="C138">
        <v>102.37328708787946</v>
      </c>
      <c r="D138">
        <v>4.3233333333333333</v>
      </c>
      <c r="K138">
        <f t="shared" si="6"/>
        <v>102.32210044433553</v>
      </c>
      <c r="L138">
        <f t="shared" si="7"/>
        <v>102.37328708787946</v>
      </c>
      <c r="M138">
        <f t="shared" si="8"/>
        <v>4.3233333333333333</v>
      </c>
    </row>
    <row r="139" spans="1:13" x14ac:dyDescent="0.35">
      <c r="A139" t="s">
        <v>284</v>
      </c>
      <c r="B139">
        <v>102.32210044433553</v>
      </c>
      <c r="C139">
        <v>102.37328708787946</v>
      </c>
      <c r="D139">
        <v>4.3233333333333333</v>
      </c>
      <c r="K139">
        <f t="shared" si="6"/>
        <v>102.32210044433553</v>
      </c>
      <c r="L139">
        <f t="shared" si="7"/>
        <v>102.37328708787946</v>
      </c>
      <c r="M139">
        <f t="shared" si="8"/>
        <v>4.3233333333333333</v>
      </c>
    </row>
    <row r="140" spans="1:13" x14ac:dyDescent="0.35">
      <c r="A140" t="s">
        <v>129</v>
      </c>
      <c r="B140">
        <v>100.02578403247895</v>
      </c>
      <c r="C140">
        <v>100.07582194345068</v>
      </c>
      <c r="D140">
        <v>4.330049872034639</v>
      </c>
      <c r="K140">
        <f t="shared" si="6"/>
        <v>100.02578403247895</v>
      </c>
      <c r="L140">
        <f t="shared" si="7"/>
        <v>100.07582194345068</v>
      </c>
      <c r="M140">
        <f t="shared" si="8"/>
        <v>4.330049872034639</v>
      </c>
    </row>
    <row r="141" spans="1:13" x14ac:dyDescent="0.35">
      <c r="A141" t="s">
        <v>138</v>
      </c>
      <c r="B141">
        <v>100.16434771087438</v>
      </c>
      <c r="C141">
        <v>100.21445493834355</v>
      </c>
      <c r="D141">
        <v>4.3344545481711902</v>
      </c>
      <c r="K141">
        <f t="shared" si="6"/>
        <v>100.16434771087438</v>
      </c>
      <c r="L141">
        <f t="shared" si="7"/>
        <v>100.21445493834355</v>
      </c>
      <c r="M141">
        <f t="shared" si="8"/>
        <v>4.3344545481711902</v>
      </c>
    </row>
    <row r="142" spans="1:13" x14ac:dyDescent="0.35">
      <c r="A142" t="s">
        <v>121</v>
      </c>
      <c r="B142">
        <v>100.25089249728256</v>
      </c>
      <c r="C142">
        <v>100.30104301879196</v>
      </c>
      <c r="D142">
        <v>4.3618688981931317</v>
      </c>
      <c r="K142">
        <f t="shared" si="6"/>
        <v>100.25089249728256</v>
      </c>
      <c r="L142">
        <f t="shared" si="7"/>
        <v>100.30104301879196</v>
      </c>
      <c r="M142">
        <f t="shared" si="8"/>
        <v>4.3618688981931317</v>
      </c>
    </row>
    <row r="143" spans="1:13" x14ac:dyDescent="0.35">
      <c r="A143" t="s">
        <v>106</v>
      </c>
      <c r="B143">
        <v>100.44704719812373</v>
      </c>
      <c r="C143">
        <v>100.49729584604674</v>
      </c>
      <c r="D143">
        <v>4.5088277867112838</v>
      </c>
      <c r="K143">
        <f t="shared" si="6"/>
        <v>100.44704719812373</v>
      </c>
      <c r="L143">
        <f t="shared" si="7"/>
        <v>100.49729584604674</v>
      </c>
      <c r="M143">
        <f t="shared" si="8"/>
        <v>4.5088277867112838</v>
      </c>
    </row>
    <row r="144" spans="1:13" x14ac:dyDescent="0.35">
      <c r="A144" t="s">
        <v>95</v>
      </c>
      <c r="B144">
        <v>100.5871853547775</v>
      </c>
      <c r="C144">
        <v>100.63750410683092</v>
      </c>
      <c r="D144">
        <v>4.564650167718332</v>
      </c>
      <c r="K144">
        <f t="shared" si="6"/>
        <v>100.5871853547775</v>
      </c>
      <c r="L144">
        <f t="shared" si="7"/>
        <v>100.63750410683092</v>
      </c>
      <c r="M144">
        <f t="shared" si="8"/>
        <v>4.564650167718332</v>
      </c>
    </row>
    <row r="145" spans="1:13" x14ac:dyDescent="0.35">
      <c r="A145" t="s">
        <v>289</v>
      </c>
      <c r="B145">
        <v>99.973825151231551</v>
      </c>
      <c r="C145">
        <v>100.02383706976643</v>
      </c>
      <c r="D145">
        <v>4.5666666666666664</v>
      </c>
      <c r="K145">
        <f t="shared" si="6"/>
        <v>99.973825151231551</v>
      </c>
      <c r="L145">
        <f t="shared" si="7"/>
        <v>100.02383706976643</v>
      </c>
      <c r="M145">
        <f t="shared" si="8"/>
        <v>4.5666666666666664</v>
      </c>
    </row>
    <row r="146" spans="1:13" x14ac:dyDescent="0.35">
      <c r="A146" t="s">
        <v>301</v>
      </c>
      <c r="B146">
        <v>99.973825151231551</v>
      </c>
      <c r="C146">
        <v>100.02383706976643</v>
      </c>
      <c r="D146">
        <v>4.5666666666666664</v>
      </c>
      <c r="K146">
        <f t="shared" si="6"/>
        <v>99.973825151231551</v>
      </c>
      <c r="L146">
        <f t="shared" si="7"/>
        <v>100.02383706976643</v>
      </c>
      <c r="M146">
        <f t="shared" si="8"/>
        <v>4.5666666666666664</v>
      </c>
    </row>
    <row r="147" spans="1:13" x14ac:dyDescent="0.35">
      <c r="A147" t="s">
        <v>142</v>
      </c>
      <c r="B147">
        <v>100.74683172958876</v>
      </c>
      <c r="C147">
        <v>100.79723034476113</v>
      </c>
      <c r="D147">
        <v>4.3093942017482858</v>
      </c>
      <c r="K147">
        <f t="shared" si="6"/>
        <v>100.74683172958876</v>
      </c>
      <c r="L147">
        <f t="shared" si="7"/>
        <v>100.79723034476113</v>
      </c>
      <c r="M147">
        <f t="shared" si="8"/>
        <v>4.3093942017482858</v>
      </c>
    </row>
    <row r="148" spans="1:13" x14ac:dyDescent="0.35">
      <c r="A148" t="s">
        <v>134</v>
      </c>
      <c r="B148">
        <v>100.97564001532224</v>
      </c>
      <c r="C148">
        <v>101.02615309186817</v>
      </c>
      <c r="D148">
        <v>4.3408729975218598</v>
      </c>
      <c r="K148">
        <f t="shared" si="6"/>
        <v>100.97564001532224</v>
      </c>
      <c r="L148">
        <f t="shared" si="7"/>
        <v>101.02615309186817</v>
      </c>
      <c r="M148">
        <f t="shared" si="8"/>
        <v>4.3408729975218598</v>
      </c>
    </row>
    <row r="149" spans="1:13" x14ac:dyDescent="0.35">
      <c r="A149" t="s">
        <v>307</v>
      </c>
      <c r="B149">
        <v>99.462377106561775</v>
      </c>
      <c r="C149">
        <v>99.512133173148342</v>
      </c>
      <c r="D149">
        <v>4.5666666666666664</v>
      </c>
      <c r="K149">
        <f t="shared" si="6"/>
        <v>99.462377106561775</v>
      </c>
      <c r="L149">
        <f t="shared" si="7"/>
        <v>99.512133173148342</v>
      </c>
      <c r="M149">
        <f t="shared" si="8"/>
        <v>4.5666666666666664</v>
      </c>
    </row>
    <row r="150" spans="1:13" x14ac:dyDescent="0.35">
      <c r="A150" t="s">
        <v>111</v>
      </c>
      <c r="B150">
        <v>99.979720509766622</v>
      </c>
      <c r="C150">
        <v>100.02973537745534</v>
      </c>
      <c r="D150">
        <v>4.5299030162397607</v>
      </c>
      <c r="K150">
        <f t="shared" si="6"/>
        <v>99.979720509766622</v>
      </c>
      <c r="L150">
        <f t="shared" si="7"/>
        <v>100.02973537745534</v>
      </c>
      <c r="M150">
        <f t="shared" si="8"/>
        <v>4.5299030162397607</v>
      </c>
    </row>
    <row r="151" spans="1:13" x14ac:dyDescent="0.35">
      <c r="A151" t="s">
        <v>317</v>
      </c>
      <c r="B151">
        <v>100.12443273792859</v>
      </c>
      <c r="C151">
        <v>100.17451999792755</v>
      </c>
      <c r="D151">
        <v>4.5666666666666664</v>
      </c>
      <c r="K151">
        <f t="shared" si="6"/>
        <v>100.12443273792859</v>
      </c>
      <c r="L151">
        <f t="shared" si="7"/>
        <v>100.17451999792755</v>
      </c>
      <c r="M151">
        <f t="shared" si="8"/>
        <v>4.5666666666666664</v>
      </c>
    </row>
    <row r="152" spans="1:13" x14ac:dyDescent="0.35">
      <c r="A152" t="s">
        <v>123</v>
      </c>
      <c r="B152">
        <v>100.65090520743252</v>
      </c>
      <c r="C152">
        <v>100.70125583535018</v>
      </c>
      <c r="D152">
        <v>4.3135013202836046</v>
      </c>
      <c r="K152">
        <f t="shared" si="6"/>
        <v>100.65090520743252</v>
      </c>
      <c r="L152">
        <f t="shared" si="7"/>
        <v>100.70125583535018</v>
      </c>
      <c r="M152">
        <f t="shared" si="8"/>
        <v>4.3135013202836046</v>
      </c>
    </row>
    <row r="153" spans="1:13" x14ac:dyDescent="0.35">
      <c r="A153" t="s">
        <v>341</v>
      </c>
      <c r="B153">
        <v>98.968116921215724</v>
      </c>
      <c r="C153">
        <v>99.017625734082756</v>
      </c>
      <c r="D153">
        <v>4.8099999999999996</v>
      </c>
      <c r="K153">
        <f t="shared" si="6"/>
        <v>98.968116921215724</v>
      </c>
      <c r="L153">
        <f t="shared" si="7"/>
        <v>99.017625734082756</v>
      </c>
      <c r="M153">
        <f t="shared" si="8"/>
        <v>4.8099999999999996</v>
      </c>
    </row>
    <row r="154" spans="1:13" x14ac:dyDescent="0.35">
      <c r="A154" t="s">
        <v>353</v>
      </c>
      <c r="B154">
        <v>98.968116921215724</v>
      </c>
      <c r="C154">
        <v>99.017625734082756</v>
      </c>
      <c r="D154">
        <v>4.8099999999999996</v>
      </c>
      <c r="K154">
        <f t="shared" si="6"/>
        <v>98.968116921215724</v>
      </c>
      <c r="L154">
        <f t="shared" si="7"/>
        <v>99.017625734082756</v>
      </c>
      <c r="M154">
        <f t="shared" si="8"/>
        <v>4.8099999999999996</v>
      </c>
    </row>
    <row r="155" spans="1:13" x14ac:dyDescent="0.35">
      <c r="A155" t="s">
        <v>359</v>
      </c>
      <c r="B155">
        <v>98.968116921215724</v>
      </c>
      <c r="C155">
        <v>99.017625734082756</v>
      </c>
      <c r="D155">
        <v>4.8099999999999996</v>
      </c>
      <c r="K155">
        <f t="shared" si="6"/>
        <v>98.968116921215724</v>
      </c>
      <c r="L155">
        <f t="shared" si="7"/>
        <v>99.017625734082756</v>
      </c>
      <c r="M155">
        <f t="shared" si="8"/>
        <v>4.8099999999999996</v>
      </c>
    </row>
    <row r="156" spans="1:13" x14ac:dyDescent="0.35">
      <c r="A156" t="s">
        <v>152</v>
      </c>
      <c r="B156">
        <v>96.097118789277573</v>
      </c>
      <c r="C156">
        <v>96.145191384970047</v>
      </c>
      <c r="D156">
        <v>4.8099999999999996</v>
      </c>
      <c r="K156">
        <f t="shared" si="6"/>
        <v>96.097118789277573</v>
      </c>
      <c r="L156">
        <f t="shared" si="7"/>
        <v>96.145191384970047</v>
      </c>
      <c r="M156">
        <f t="shared" si="8"/>
        <v>4.8099999999999996</v>
      </c>
    </row>
    <row r="157" spans="1:13" x14ac:dyDescent="0.35">
      <c r="A157" t="s">
        <v>128</v>
      </c>
      <c r="B157">
        <v>100.02609632013308</v>
      </c>
      <c r="C157">
        <v>100.07613438732673</v>
      </c>
      <c r="D157">
        <v>4.3404454284657863</v>
      </c>
      <c r="K157">
        <f t="shared" si="6"/>
        <v>100.02609632013308</v>
      </c>
      <c r="L157">
        <f t="shared" si="7"/>
        <v>100.07613438732673</v>
      </c>
      <c r="M157">
        <f t="shared" si="8"/>
        <v>4.3404454284657863</v>
      </c>
    </row>
    <row r="158" spans="1:13" x14ac:dyDescent="0.35">
      <c r="A158" t="s">
        <v>172</v>
      </c>
      <c r="B158">
        <v>100.02469107065754</v>
      </c>
      <c r="C158">
        <v>100.07472843487497</v>
      </c>
      <c r="D158">
        <v>4.2936664102928361</v>
      </c>
      <c r="K158">
        <f t="shared" si="6"/>
        <v>100.02469107065754</v>
      </c>
      <c r="L158">
        <f t="shared" si="7"/>
        <v>100.07472843487497</v>
      </c>
      <c r="M158">
        <f t="shared" si="8"/>
        <v>4.2936664102928361</v>
      </c>
    </row>
    <row r="159" spans="1:13" x14ac:dyDescent="0.35">
      <c r="A159" t="s">
        <v>120</v>
      </c>
      <c r="B159">
        <v>100.25272213818778</v>
      </c>
      <c r="C159">
        <v>100.30287357497527</v>
      </c>
      <c r="D159">
        <v>4.3773671117388853</v>
      </c>
      <c r="K159">
        <f t="shared" si="6"/>
        <v>100.25272213818778</v>
      </c>
      <c r="L159">
        <f t="shared" si="7"/>
        <v>100.30287357497527</v>
      </c>
      <c r="M159">
        <f t="shared" si="8"/>
        <v>4.3773671117388853</v>
      </c>
    </row>
    <row r="160" spans="1:13" x14ac:dyDescent="0.35">
      <c r="A160" t="s">
        <v>105</v>
      </c>
      <c r="B160">
        <v>100.45274550321805</v>
      </c>
      <c r="C160">
        <v>100.50299700171891</v>
      </c>
      <c r="D160">
        <v>4.539665618053129</v>
      </c>
      <c r="K160">
        <f t="shared" si="6"/>
        <v>100.45274550321805</v>
      </c>
      <c r="L160">
        <f t="shared" si="7"/>
        <v>100.50299700171891</v>
      </c>
      <c r="M160">
        <f t="shared" si="8"/>
        <v>4.539665618053129</v>
      </c>
    </row>
    <row r="161" spans="1:13" x14ac:dyDescent="0.35">
      <c r="A161" t="s">
        <v>94</v>
      </c>
      <c r="B161">
        <v>100.59432651077901</v>
      </c>
      <c r="C161">
        <v>100.64464883519661</v>
      </c>
      <c r="D161">
        <v>4.5953759623855763</v>
      </c>
      <c r="K161">
        <f t="shared" si="6"/>
        <v>100.59432651077901</v>
      </c>
      <c r="L161">
        <f t="shared" si="7"/>
        <v>100.64464883519661</v>
      </c>
      <c r="M161">
        <f t="shared" si="8"/>
        <v>4.5953759623855763</v>
      </c>
    </row>
    <row r="162" spans="1:13" x14ac:dyDescent="0.35">
      <c r="A162" t="s">
        <v>364</v>
      </c>
      <c r="B162">
        <v>99.950000000000017</v>
      </c>
      <c r="C162">
        <v>100.00000000000001</v>
      </c>
      <c r="D162">
        <v>4.8099999999999996</v>
      </c>
      <c r="K162">
        <f t="shared" si="6"/>
        <v>99.950000000000017</v>
      </c>
      <c r="L162">
        <f t="shared" si="7"/>
        <v>100.00000000000001</v>
      </c>
      <c r="M162">
        <f t="shared" si="8"/>
        <v>4.8099999999999996</v>
      </c>
    </row>
    <row r="163" spans="1:13" x14ac:dyDescent="0.35">
      <c r="A163" t="s">
        <v>133</v>
      </c>
      <c r="B163">
        <v>100.97979876481649</v>
      </c>
      <c r="C163">
        <v>101.03031392177738</v>
      </c>
      <c r="D163">
        <v>4.3510040000503896</v>
      </c>
      <c r="K163">
        <f t="shared" si="6"/>
        <v>100.97979876481649</v>
      </c>
      <c r="L163">
        <f t="shared" si="7"/>
        <v>101.03031392177738</v>
      </c>
      <c r="M163">
        <f t="shared" si="8"/>
        <v>4.3510040000503896</v>
      </c>
    </row>
    <row r="164" spans="1:13" x14ac:dyDescent="0.35">
      <c r="A164" t="s">
        <v>110</v>
      </c>
      <c r="B164">
        <v>99.980061235019349</v>
      </c>
      <c r="C164">
        <v>100.03007627315593</v>
      </c>
      <c r="D164">
        <v>4.561128182628801</v>
      </c>
      <c r="K164">
        <f t="shared" si="6"/>
        <v>99.980061235019349</v>
      </c>
      <c r="L164">
        <f t="shared" si="7"/>
        <v>100.03007627315593</v>
      </c>
      <c r="M164">
        <f t="shared" si="8"/>
        <v>4.561128182628801</v>
      </c>
    </row>
    <row r="165" spans="1:13" x14ac:dyDescent="0.35">
      <c r="A165" t="s">
        <v>122</v>
      </c>
      <c r="B165">
        <v>100.65379436302116</v>
      </c>
      <c r="C165">
        <v>100.70414643623927</v>
      </c>
      <c r="D165">
        <v>4.3237216679621397</v>
      </c>
      <c r="K165">
        <f t="shared" si="6"/>
        <v>100.65379436302116</v>
      </c>
      <c r="L165">
        <f t="shared" si="7"/>
        <v>100.70414643623927</v>
      </c>
      <c r="M165">
        <f t="shared" si="8"/>
        <v>4.3237216679621397</v>
      </c>
    </row>
    <row r="166" spans="1:13" x14ac:dyDescent="0.35">
      <c r="A166" t="s">
        <v>151</v>
      </c>
      <c r="B166">
        <v>95.606486508465508</v>
      </c>
      <c r="C166">
        <v>95.654313665298147</v>
      </c>
      <c r="D166">
        <v>4.8579999999999997</v>
      </c>
      <c r="K166">
        <f t="shared" si="6"/>
        <v>95.606486508465508</v>
      </c>
      <c r="L166">
        <f t="shared" si="7"/>
        <v>95.654313665298147</v>
      </c>
      <c r="M166">
        <f t="shared" si="8"/>
        <v>4.8579999999999997</v>
      </c>
    </row>
    <row r="167" spans="1:13" x14ac:dyDescent="0.35">
      <c r="A167" t="s">
        <v>119</v>
      </c>
      <c r="B167">
        <v>100.25455177909301</v>
      </c>
      <c r="C167">
        <v>100.30470413115857</v>
      </c>
      <c r="D167">
        <v>4.3928647596012862</v>
      </c>
      <c r="K167">
        <f t="shared" si="6"/>
        <v>100.25455177909301</v>
      </c>
      <c r="L167">
        <f t="shared" si="7"/>
        <v>100.30470413115857</v>
      </c>
      <c r="M167">
        <f t="shared" si="8"/>
        <v>4.3928647596012862</v>
      </c>
    </row>
    <row r="168" spans="1:13" x14ac:dyDescent="0.35">
      <c r="A168" t="s">
        <v>104</v>
      </c>
      <c r="B168">
        <v>100.45844380831238</v>
      </c>
      <c r="C168">
        <v>100.50869815739107</v>
      </c>
      <c r="D168">
        <v>4.5704999509658775</v>
      </c>
      <c r="K168">
        <f t="shared" si="6"/>
        <v>100.45844380831238</v>
      </c>
      <c r="L168">
        <f t="shared" si="7"/>
        <v>100.50869815739107</v>
      </c>
      <c r="M168">
        <f t="shared" si="8"/>
        <v>4.5704999509658775</v>
      </c>
    </row>
    <row r="169" spans="1:13" x14ac:dyDescent="0.35">
      <c r="A169" t="s">
        <v>160</v>
      </c>
      <c r="B169">
        <v>100.42610545575444</v>
      </c>
      <c r="C169">
        <v>100.47634362756821</v>
      </c>
      <c r="D169">
        <v>4.2842801047339272</v>
      </c>
      <c r="K169">
        <f t="shared" si="6"/>
        <v>100.42610545575444</v>
      </c>
      <c r="L169">
        <f t="shared" si="7"/>
        <v>100.47634362756821</v>
      </c>
      <c r="M169">
        <f t="shared" si="8"/>
        <v>4.2842801047339272</v>
      </c>
    </row>
    <row r="170" spans="1:13" x14ac:dyDescent="0.35">
      <c r="A170" t="s">
        <v>130</v>
      </c>
      <c r="B170">
        <v>100.61906455111748</v>
      </c>
      <c r="C170">
        <v>100.66939925074284</v>
      </c>
      <c r="D170">
        <v>4.3769507246438506</v>
      </c>
      <c r="K170">
        <f t="shared" si="6"/>
        <v>100.61906455111748</v>
      </c>
      <c r="L170">
        <f t="shared" si="7"/>
        <v>100.66939925074284</v>
      </c>
      <c r="M170">
        <f t="shared" si="8"/>
        <v>4.3769507246438506</v>
      </c>
    </row>
    <row r="171" spans="1:13" x14ac:dyDescent="0.35">
      <c r="A171" t="s">
        <v>97</v>
      </c>
      <c r="B171">
        <v>100.98384103846948</v>
      </c>
      <c r="C171">
        <v>101.03435821757826</v>
      </c>
      <c r="D171">
        <v>4.6085807661317846</v>
      </c>
      <c r="K171">
        <f t="shared" si="6"/>
        <v>100.98384103846948</v>
      </c>
      <c r="L171">
        <f t="shared" si="7"/>
        <v>101.03435821757826</v>
      </c>
      <c r="M171">
        <f t="shared" si="8"/>
        <v>4.6085807661317846</v>
      </c>
    </row>
    <row r="172" spans="1:13" x14ac:dyDescent="0.35">
      <c r="A172" t="s">
        <v>109</v>
      </c>
      <c r="B172">
        <v>99.980401960272104</v>
      </c>
      <c r="C172">
        <v>100.03041716885653</v>
      </c>
      <c r="D172">
        <v>4.5923531361920764</v>
      </c>
      <c r="K172">
        <f t="shared" si="6"/>
        <v>99.980401960272104</v>
      </c>
      <c r="L172">
        <f t="shared" si="7"/>
        <v>100.03041716885653</v>
      </c>
      <c r="M172">
        <f t="shared" si="8"/>
        <v>4.5923531361920764</v>
      </c>
    </row>
    <row r="173" spans="1:13" x14ac:dyDescent="0.35">
      <c r="A173" t="s">
        <v>168</v>
      </c>
      <c r="B173">
        <v>100.5793228910622</v>
      </c>
      <c r="C173">
        <v>100.62963770991716</v>
      </c>
      <c r="D173">
        <v>4.2777536498829782</v>
      </c>
      <c r="K173">
        <f t="shared" si="6"/>
        <v>100.5793228910622</v>
      </c>
      <c r="L173">
        <f t="shared" si="7"/>
        <v>100.62963770991716</v>
      </c>
      <c r="M173">
        <f t="shared" si="8"/>
        <v>4.2777536498829782</v>
      </c>
    </row>
    <row r="174" spans="1:13" x14ac:dyDescent="0.35">
      <c r="A174" t="s">
        <v>150</v>
      </c>
      <c r="B174">
        <v>95.107728260832133</v>
      </c>
      <c r="C174">
        <v>95.155305913789022</v>
      </c>
      <c r="D174">
        <v>4.9059999999999997</v>
      </c>
      <c r="K174">
        <f t="shared" si="6"/>
        <v>95.107728260832133</v>
      </c>
      <c r="L174">
        <f t="shared" si="7"/>
        <v>95.155305913789022</v>
      </c>
      <c r="M174">
        <f t="shared" si="8"/>
        <v>4.9059999999999997</v>
      </c>
    </row>
    <row r="175" spans="1:13" x14ac:dyDescent="0.35">
      <c r="A175" t="s">
        <v>127</v>
      </c>
      <c r="B175">
        <v>100.02672086546265</v>
      </c>
      <c r="C175">
        <v>100.07675924508519</v>
      </c>
      <c r="D175">
        <v>4.3612353486699726</v>
      </c>
      <c r="K175">
        <f t="shared" si="6"/>
        <v>100.02672086546265</v>
      </c>
      <c r="L175">
        <f t="shared" si="7"/>
        <v>100.07675924508519</v>
      </c>
      <c r="M175">
        <f t="shared" si="8"/>
        <v>4.3612353486699726</v>
      </c>
    </row>
    <row r="176" spans="1:13" x14ac:dyDescent="0.35">
      <c r="A176" t="s">
        <v>170</v>
      </c>
      <c r="B176">
        <v>100.02492529389279</v>
      </c>
      <c r="C176">
        <v>100.07496277528043</v>
      </c>
      <c r="D176">
        <v>4.3014635035800417</v>
      </c>
      <c r="K176">
        <f t="shared" si="6"/>
        <v>100.02492529389279</v>
      </c>
      <c r="L176">
        <f t="shared" si="7"/>
        <v>100.07496277528043</v>
      </c>
      <c r="M176">
        <f t="shared" si="8"/>
        <v>4.3014635035800417</v>
      </c>
    </row>
    <row r="177" spans="1:13" x14ac:dyDescent="0.35">
      <c r="A177" t="s">
        <v>118</v>
      </c>
      <c r="B177">
        <v>100.25638141999822</v>
      </c>
      <c r="C177">
        <v>100.30653468734188</v>
      </c>
      <c r="D177">
        <v>4.4083618418113053</v>
      </c>
      <c r="K177">
        <f t="shared" si="6"/>
        <v>100.25638141999822</v>
      </c>
      <c r="L177">
        <f t="shared" si="7"/>
        <v>100.30653468734188</v>
      </c>
      <c r="M177">
        <f t="shared" si="8"/>
        <v>4.4083618418113053</v>
      </c>
    </row>
    <row r="178" spans="1:13" x14ac:dyDescent="0.35">
      <c r="A178" t="s">
        <v>103</v>
      </c>
      <c r="B178">
        <v>100.46414211340671</v>
      </c>
      <c r="C178">
        <v>100.51439931306324</v>
      </c>
      <c r="D178">
        <v>4.6013307860448185</v>
      </c>
      <c r="K178">
        <f t="shared" si="6"/>
        <v>100.46414211340671</v>
      </c>
      <c r="L178">
        <f t="shared" si="7"/>
        <v>100.51439931306324</v>
      </c>
      <c r="M178">
        <f t="shared" si="8"/>
        <v>4.6013307860448185</v>
      </c>
    </row>
    <row r="179" spans="1:13" x14ac:dyDescent="0.35">
      <c r="A179" t="s">
        <v>178</v>
      </c>
      <c r="B179">
        <v>100.41252520452421</v>
      </c>
      <c r="C179">
        <v>100.46275658281562</v>
      </c>
      <c r="D179">
        <v>4.2848595304584007</v>
      </c>
      <c r="K179">
        <f t="shared" si="6"/>
        <v>100.41252520452421</v>
      </c>
      <c r="L179">
        <f t="shared" si="7"/>
        <v>100.46275658281562</v>
      </c>
      <c r="M179">
        <f t="shared" si="8"/>
        <v>4.2848595304584007</v>
      </c>
    </row>
    <row r="180" spans="1:13" x14ac:dyDescent="0.35">
      <c r="A180" t="s">
        <v>165</v>
      </c>
      <c r="B180">
        <v>100.66142993908173</v>
      </c>
      <c r="C180">
        <v>100.71178583199772</v>
      </c>
      <c r="D180">
        <v>4.2781427857781988</v>
      </c>
      <c r="K180">
        <f t="shared" si="6"/>
        <v>100.66142993908173</v>
      </c>
      <c r="L180">
        <f t="shared" si="7"/>
        <v>100.71178583199772</v>
      </c>
      <c r="M180">
        <f t="shared" si="8"/>
        <v>4.2781427857781988</v>
      </c>
    </row>
    <row r="181" spans="1:13" x14ac:dyDescent="0.35">
      <c r="A181" t="s">
        <v>108</v>
      </c>
      <c r="B181">
        <v>99.980742685524859</v>
      </c>
      <c r="C181">
        <v>100.03075806455713</v>
      </c>
      <c r="D181">
        <v>4.6235778769317646</v>
      </c>
      <c r="K181">
        <f t="shared" si="6"/>
        <v>99.980742685524859</v>
      </c>
      <c r="L181">
        <f t="shared" si="7"/>
        <v>100.03075806455713</v>
      </c>
      <c r="M181">
        <f t="shared" si="8"/>
        <v>4.6235778769317646</v>
      </c>
    </row>
    <row r="182" spans="1:13" x14ac:dyDescent="0.35">
      <c r="A182" t="s">
        <v>167</v>
      </c>
      <c r="B182">
        <v>100.58031085258627</v>
      </c>
      <c r="C182">
        <v>100.6306261656691</v>
      </c>
      <c r="D182">
        <v>4.2815931532679947</v>
      </c>
      <c r="K182">
        <f t="shared" si="6"/>
        <v>100.58031085258627</v>
      </c>
      <c r="L182">
        <f t="shared" si="7"/>
        <v>100.6306261656691</v>
      </c>
      <c r="M182">
        <f t="shared" si="8"/>
        <v>4.2815931532679947</v>
      </c>
    </row>
    <row r="183" spans="1:13" x14ac:dyDescent="0.35">
      <c r="A183" t="s">
        <v>137</v>
      </c>
      <c r="B183">
        <v>100.16698657705314</v>
      </c>
      <c r="C183">
        <v>100.21709512461544</v>
      </c>
      <c r="D183">
        <v>4.3655226631343531</v>
      </c>
      <c r="K183">
        <f t="shared" si="6"/>
        <v>100.16698657705314</v>
      </c>
      <c r="L183">
        <f t="shared" si="7"/>
        <v>100.21709512461544</v>
      </c>
      <c r="M183">
        <f t="shared" si="8"/>
        <v>4.3655226631343531</v>
      </c>
    </row>
    <row r="184" spans="1:13" x14ac:dyDescent="0.35">
      <c r="A184" t="s">
        <v>117</v>
      </c>
      <c r="B184">
        <v>100.25821106090343</v>
      </c>
      <c r="C184">
        <v>100.30836524352519</v>
      </c>
      <c r="D184">
        <v>4.4238583583999107</v>
      </c>
      <c r="K184">
        <f t="shared" si="6"/>
        <v>100.25821106090343</v>
      </c>
      <c r="L184">
        <f t="shared" si="7"/>
        <v>100.30836524352519</v>
      </c>
      <c r="M184">
        <f t="shared" si="8"/>
        <v>4.4238583583999107</v>
      </c>
    </row>
    <row r="185" spans="1:13" x14ac:dyDescent="0.35">
      <c r="A185" t="s">
        <v>102</v>
      </c>
      <c r="B185">
        <v>100.46984041850104</v>
      </c>
      <c r="C185">
        <v>100.52010046873539</v>
      </c>
      <c r="D185">
        <v>4.6321581238851088</v>
      </c>
      <c r="K185">
        <f t="shared" si="6"/>
        <v>100.46984041850104</v>
      </c>
      <c r="L185">
        <f t="shared" si="7"/>
        <v>100.52010046873539</v>
      </c>
      <c r="M185">
        <f t="shared" si="8"/>
        <v>4.6321581238851088</v>
      </c>
    </row>
    <row r="186" spans="1:13" x14ac:dyDescent="0.35">
      <c r="A186" t="s">
        <v>177</v>
      </c>
      <c r="B186">
        <v>100.41324805977294</v>
      </c>
      <c r="C186">
        <v>100.46347979967277</v>
      </c>
      <c r="D186">
        <v>4.2887166645944053</v>
      </c>
      <c r="K186">
        <f t="shared" si="6"/>
        <v>100.41324805977294</v>
      </c>
      <c r="L186">
        <f t="shared" si="7"/>
        <v>100.46347979967277</v>
      </c>
      <c r="M186">
        <f t="shared" si="8"/>
        <v>4.2887166645944053</v>
      </c>
    </row>
    <row r="187" spans="1:13" x14ac:dyDescent="0.35">
      <c r="A187" t="s">
        <v>159</v>
      </c>
      <c r="B187">
        <v>100.42759361391002</v>
      </c>
      <c r="C187">
        <v>100.47783253017511</v>
      </c>
      <c r="D187">
        <v>4.2919914685708278</v>
      </c>
      <c r="K187">
        <f t="shared" si="6"/>
        <v>100.42759361391002</v>
      </c>
      <c r="L187">
        <f t="shared" si="7"/>
        <v>100.47783253017511</v>
      </c>
      <c r="M187">
        <f t="shared" si="8"/>
        <v>4.2919914685708278</v>
      </c>
    </row>
    <row r="188" spans="1:13" x14ac:dyDescent="0.35">
      <c r="A188" t="s">
        <v>164</v>
      </c>
      <c r="B188">
        <v>100.66254504824411</v>
      </c>
      <c r="C188">
        <v>100.7129014989936</v>
      </c>
      <c r="D188">
        <v>4.2819737449854864</v>
      </c>
      <c r="K188">
        <f t="shared" si="6"/>
        <v>100.66254504824411</v>
      </c>
      <c r="L188">
        <f t="shared" si="7"/>
        <v>100.7129014989936</v>
      </c>
      <c r="M188">
        <f t="shared" si="8"/>
        <v>4.2819737449854864</v>
      </c>
    </row>
    <row r="189" spans="1:13" x14ac:dyDescent="0.35">
      <c r="A189" t="s">
        <v>107</v>
      </c>
      <c r="B189">
        <v>99.981083410777615</v>
      </c>
      <c r="C189">
        <v>100.03109896025774</v>
      </c>
      <c r="D189">
        <v>4.6548024048500398</v>
      </c>
      <c r="K189">
        <f t="shared" si="6"/>
        <v>99.981083410777615</v>
      </c>
      <c r="L189">
        <f t="shared" si="7"/>
        <v>100.03109896025774</v>
      </c>
      <c r="M189">
        <f t="shared" si="8"/>
        <v>4.6548024048500398</v>
      </c>
    </row>
    <row r="190" spans="1:13" x14ac:dyDescent="0.35">
      <c r="A190" t="s">
        <v>166</v>
      </c>
      <c r="B190">
        <v>100.58129881411034</v>
      </c>
      <c r="C190">
        <v>100.63161462142105</v>
      </c>
      <c r="D190">
        <v>4.2854325812258356</v>
      </c>
      <c r="K190">
        <f t="shared" si="6"/>
        <v>100.58129881411034</v>
      </c>
      <c r="L190">
        <f t="shared" si="7"/>
        <v>100.63161462142105</v>
      </c>
      <c r="M190">
        <f t="shared" si="8"/>
        <v>4.2854325812258356</v>
      </c>
    </row>
    <row r="191" spans="1:13" x14ac:dyDescent="0.35">
      <c r="A191" t="s">
        <v>171</v>
      </c>
      <c r="B191">
        <v>100.02515948714938</v>
      </c>
      <c r="C191">
        <v>100.07519708569222</v>
      </c>
      <c r="D191">
        <v>4.3092595623941659</v>
      </c>
      <c r="K191">
        <f t="shared" si="6"/>
        <v>100.02515948714938</v>
      </c>
      <c r="L191">
        <f t="shared" si="7"/>
        <v>100.07519708569222</v>
      </c>
      <c r="M191">
        <f t="shared" si="8"/>
        <v>4.3092595623941659</v>
      </c>
    </row>
    <row r="192" spans="1:13" x14ac:dyDescent="0.35">
      <c r="A192" t="s">
        <v>116</v>
      </c>
      <c r="B192">
        <v>100.26004070180865</v>
      </c>
      <c r="C192">
        <v>100.3101957997085</v>
      </c>
      <c r="D192">
        <v>4.4393543093980696</v>
      </c>
      <c r="K192">
        <f t="shared" si="6"/>
        <v>100.26004070180865</v>
      </c>
      <c r="L192">
        <f t="shared" si="7"/>
        <v>100.3101957997085</v>
      </c>
      <c r="M192">
        <f t="shared" si="8"/>
        <v>4.4393543093980696</v>
      </c>
    </row>
    <row r="193" spans="1:13" x14ac:dyDescent="0.35">
      <c r="A193" t="s">
        <v>101</v>
      </c>
      <c r="B193">
        <v>100.47553872359535</v>
      </c>
      <c r="C193">
        <v>100.52580162440755</v>
      </c>
      <c r="D193">
        <v>4.6629819650817685</v>
      </c>
      <c r="K193">
        <f t="shared" si="6"/>
        <v>100.47553872359535</v>
      </c>
      <c r="L193">
        <f t="shared" si="7"/>
        <v>100.52580162440755</v>
      </c>
      <c r="M193">
        <f t="shared" si="8"/>
        <v>4.6629819650817685</v>
      </c>
    </row>
    <row r="194" spans="1:13" x14ac:dyDescent="0.35">
      <c r="A194" t="s">
        <v>176</v>
      </c>
      <c r="B194">
        <v>100.41397091502166</v>
      </c>
      <c r="C194">
        <v>100.46420301652992</v>
      </c>
      <c r="D194">
        <v>4.2925737431973063</v>
      </c>
      <c r="K194">
        <f t="shared" si="6"/>
        <v>100.41397091502166</v>
      </c>
      <c r="L194">
        <f t="shared" si="7"/>
        <v>100.46420301652992</v>
      </c>
      <c r="M194">
        <f t="shared" si="8"/>
        <v>4.2925737431973063</v>
      </c>
    </row>
    <row r="195" spans="1:13" x14ac:dyDescent="0.35">
      <c r="A195" t="s">
        <v>126</v>
      </c>
      <c r="B195">
        <v>100.02765769844633</v>
      </c>
      <c r="C195">
        <v>100.07769654671969</v>
      </c>
      <c r="D195">
        <v>4.3924202411552056</v>
      </c>
      <c r="K195">
        <f t="shared" si="6"/>
        <v>100.02765769844633</v>
      </c>
      <c r="L195">
        <f t="shared" si="7"/>
        <v>100.07769654671969</v>
      </c>
      <c r="M195">
        <f t="shared" si="8"/>
        <v>4.3924202411552056</v>
      </c>
    </row>
    <row r="196" spans="1:13" x14ac:dyDescent="0.35">
      <c r="A196" t="s">
        <v>169</v>
      </c>
      <c r="B196">
        <v>100.02539371038463</v>
      </c>
      <c r="C196">
        <v>100.07543142609768</v>
      </c>
      <c r="D196">
        <v>4.31705658265426</v>
      </c>
      <c r="K196">
        <f t="shared" si="6"/>
        <v>100.02539371038463</v>
      </c>
      <c r="L196">
        <f t="shared" si="7"/>
        <v>100.07543142609768</v>
      </c>
      <c r="M196">
        <f t="shared" si="8"/>
        <v>4.31705658265426</v>
      </c>
    </row>
    <row r="197" spans="1:13" x14ac:dyDescent="0.35">
      <c r="A197" t="s">
        <v>115</v>
      </c>
      <c r="B197">
        <v>100.26187034271386</v>
      </c>
      <c r="C197">
        <v>100.3120263558918</v>
      </c>
      <c r="D197">
        <v>4.454849694836744</v>
      </c>
      <c r="K197">
        <f t="shared" si="6"/>
        <v>100.26187034271386</v>
      </c>
      <c r="L197">
        <f t="shared" si="7"/>
        <v>100.3120263558918</v>
      </c>
      <c r="M197">
        <f t="shared" si="8"/>
        <v>4.454849694836744</v>
      </c>
    </row>
    <row r="198" spans="1:13" x14ac:dyDescent="0.35">
      <c r="A198" t="s">
        <v>92</v>
      </c>
      <c r="B198">
        <v>100.04014881488848</v>
      </c>
      <c r="C198">
        <v>100.09019391184439</v>
      </c>
      <c r="D198">
        <v>4.8081633294053416</v>
      </c>
      <c r="K198">
        <f t="shared" ref="K198:K242" si="9">B198-G198</f>
        <v>100.04014881488848</v>
      </c>
      <c r="L198">
        <f t="shared" ref="L198:L242" si="10">C198-H198</f>
        <v>100.09019391184439</v>
      </c>
      <c r="M198">
        <f t="shared" ref="M198:M242" si="11">D198-I198</f>
        <v>4.8081633294053416</v>
      </c>
    </row>
    <row r="199" spans="1:13" x14ac:dyDescent="0.35">
      <c r="A199" t="s">
        <v>114</v>
      </c>
      <c r="B199">
        <v>100.26369998361908</v>
      </c>
      <c r="C199">
        <v>100.31385691207511</v>
      </c>
      <c r="D199">
        <v>4.4703445147468965</v>
      </c>
      <c r="K199">
        <f t="shared" si="9"/>
        <v>100.26369998361908</v>
      </c>
      <c r="L199">
        <f t="shared" si="10"/>
        <v>100.31385691207511</v>
      </c>
      <c r="M199">
        <f t="shared" si="11"/>
        <v>4.4703445147468965</v>
      </c>
    </row>
    <row r="200" spans="1:13" x14ac:dyDescent="0.35">
      <c r="A200" t="s">
        <v>91</v>
      </c>
      <c r="B200">
        <v>100.04108564787218</v>
      </c>
      <c r="C200">
        <v>100.09113121347892</v>
      </c>
      <c r="D200">
        <v>4.8393398508695338</v>
      </c>
      <c r="K200">
        <f t="shared" si="9"/>
        <v>100.04108564787218</v>
      </c>
      <c r="L200">
        <f t="shared" si="10"/>
        <v>100.09113121347892</v>
      </c>
      <c r="M200">
        <f t="shared" si="11"/>
        <v>4.8393398508695338</v>
      </c>
    </row>
    <row r="201" spans="1:13" x14ac:dyDescent="0.35">
      <c r="A201" t="s">
        <v>185</v>
      </c>
      <c r="B201">
        <v>102.75705271561914</v>
      </c>
      <c r="C201">
        <v>102.80845694409118</v>
      </c>
      <c r="D201">
        <v>5.1459999999999999</v>
      </c>
      <c r="K201">
        <f t="shared" si="9"/>
        <v>102.75705271561914</v>
      </c>
      <c r="L201">
        <f t="shared" si="10"/>
        <v>102.80845694409118</v>
      </c>
      <c r="M201">
        <f t="shared" si="11"/>
        <v>5.1459999999999999</v>
      </c>
    </row>
    <row r="202" spans="1:13" x14ac:dyDescent="0.35">
      <c r="A202" t="s">
        <v>186</v>
      </c>
      <c r="B202">
        <v>102.7635546366092</v>
      </c>
      <c r="C202">
        <v>102.81496211766803</v>
      </c>
      <c r="D202">
        <v>5.1459999999999999</v>
      </c>
      <c r="K202">
        <f t="shared" si="9"/>
        <v>102.7635546366092</v>
      </c>
      <c r="L202">
        <f t="shared" si="10"/>
        <v>102.81496211766803</v>
      </c>
      <c r="M202">
        <f t="shared" si="11"/>
        <v>5.1459999999999999</v>
      </c>
    </row>
    <row r="203" spans="1:13" x14ac:dyDescent="0.35">
      <c r="A203" t="s">
        <v>113</v>
      </c>
      <c r="B203">
        <v>100.26552962452428</v>
      </c>
      <c r="C203">
        <v>100.3156874682584</v>
      </c>
      <c r="D203">
        <v>4.4858387691594865</v>
      </c>
      <c r="K203">
        <f t="shared" si="9"/>
        <v>100.26552962452428</v>
      </c>
      <c r="L203">
        <f t="shared" si="10"/>
        <v>100.3156874682584</v>
      </c>
      <c r="M203">
        <f t="shared" si="11"/>
        <v>4.4858387691594865</v>
      </c>
    </row>
    <row r="204" spans="1:13" x14ac:dyDescent="0.35">
      <c r="A204" t="s">
        <v>187</v>
      </c>
      <c r="B204">
        <v>102.7718010626003</v>
      </c>
      <c r="C204">
        <v>102.82321266893477</v>
      </c>
      <c r="D204">
        <v>5.1459999999999999</v>
      </c>
      <c r="K204">
        <f t="shared" si="9"/>
        <v>102.7718010626003</v>
      </c>
      <c r="L204">
        <f t="shared" si="10"/>
        <v>102.82321266893477</v>
      </c>
      <c r="M204">
        <f t="shared" si="11"/>
        <v>5.1459999999999999</v>
      </c>
    </row>
    <row r="205" spans="1:13" x14ac:dyDescent="0.35">
      <c r="A205" t="s">
        <v>188</v>
      </c>
      <c r="B205">
        <v>102.77473843390148</v>
      </c>
      <c r="C205">
        <v>102.8261515096563</v>
      </c>
      <c r="D205">
        <v>5.1459999999999999</v>
      </c>
      <c r="K205">
        <f t="shared" si="9"/>
        <v>102.77473843390148</v>
      </c>
      <c r="L205">
        <f t="shared" si="10"/>
        <v>102.8261515096563</v>
      </c>
      <c r="M205">
        <f t="shared" si="11"/>
        <v>5.1459999999999999</v>
      </c>
    </row>
    <row r="206" spans="1:13" x14ac:dyDescent="0.35">
      <c r="A206" t="s">
        <v>189</v>
      </c>
      <c r="B206">
        <v>102.77767171913723</v>
      </c>
      <c r="C206">
        <v>102.82908626226836</v>
      </c>
      <c r="D206">
        <v>5.1459999999999999</v>
      </c>
      <c r="K206">
        <f t="shared" si="9"/>
        <v>102.77767171913723</v>
      </c>
      <c r="L206">
        <f t="shared" si="10"/>
        <v>102.82908626226836</v>
      </c>
      <c r="M206">
        <f t="shared" si="11"/>
        <v>5.1459999999999999</v>
      </c>
    </row>
    <row r="207" spans="1:13" x14ac:dyDescent="0.35">
      <c r="A207" t="s">
        <v>240</v>
      </c>
      <c r="B207">
        <v>100.01840941191074</v>
      </c>
      <c r="C207">
        <v>100.0684436337276</v>
      </c>
      <c r="D207">
        <v>5.194</v>
      </c>
      <c r="K207">
        <f t="shared" si="9"/>
        <v>100.01840941191074</v>
      </c>
      <c r="L207">
        <f t="shared" si="10"/>
        <v>100.0684436337276</v>
      </c>
      <c r="M207">
        <f t="shared" si="11"/>
        <v>5.194</v>
      </c>
    </row>
    <row r="208" spans="1:13" x14ac:dyDescent="0.35">
      <c r="A208" t="s">
        <v>90</v>
      </c>
      <c r="B208">
        <v>100.04202248085588</v>
      </c>
      <c r="C208">
        <v>100.09206851511343</v>
      </c>
      <c r="D208">
        <v>4.870515788435223</v>
      </c>
      <c r="K208">
        <f t="shared" si="9"/>
        <v>100.04202248085588</v>
      </c>
      <c r="L208">
        <f t="shared" si="10"/>
        <v>100.09206851511343</v>
      </c>
      <c r="M208">
        <f t="shared" si="11"/>
        <v>4.870515788435223</v>
      </c>
    </row>
    <row r="209" spans="1:13" x14ac:dyDescent="0.35">
      <c r="A209" t="s">
        <v>125</v>
      </c>
      <c r="B209">
        <v>100.02859453143004</v>
      </c>
      <c r="C209">
        <v>100.07863384835422</v>
      </c>
      <c r="D209">
        <v>4.4236045495067504</v>
      </c>
      <c r="K209">
        <f t="shared" si="9"/>
        <v>100.02859453143004</v>
      </c>
      <c r="L209">
        <f t="shared" si="10"/>
        <v>100.07863384835422</v>
      </c>
      <c r="M209">
        <f t="shared" si="11"/>
        <v>4.4236045495067504</v>
      </c>
    </row>
    <row r="210" spans="1:13" x14ac:dyDescent="0.35">
      <c r="A210" t="s">
        <v>257</v>
      </c>
      <c r="B210">
        <v>100.2490307068594</v>
      </c>
      <c r="C210">
        <v>100.29918029700789</v>
      </c>
      <c r="D210">
        <v>5.194</v>
      </c>
      <c r="K210">
        <f t="shared" si="9"/>
        <v>100.2490307068594</v>
      </c>
      <c r="L210">
        <f t="shared" si="10"/>
        <v>100.29918029700789</v>
      </c>
      <c r="M210">
        <f t="shared" si="11"/>
        <v>5.194</v>
      </c>
    </row>
    <row r="211" spans="1:13" x14ac:dyDescent="0.35">
      <c r="A211" t="s">
        <v>259</v>
      </c>
      <c r="B211">
        <v>100.25080443221826</v>
      </c>
      <c r="C211">
        <v>100.3009549096731</v>
      </c>
      <c r="D211">
        <v>5.194</v>
      </c>
      <c r="K211">
        <f t="shared" si="9"/>
        <v>100.25080443221826</v>
      </c>
      <c r="L211">
        <f t="shared" si="10"/>
        <v>100.3009549096731</v>
      </c>
      <c r="M211">
        <f t="shared" si="11"/>
        <v>5.194</v>
      </c>
    </row>
    <row r="212" spans="1:13" x14ac:dyDescent="0.35">
      <c r="A212" t="s">
        <v>267</v>
      </c>
      <c r="B212">
        <v>100.48564684721137</v>
      </c>
      <c r="C212">
        <v>100.53591480461367</v>
      </c>
      <c r="D212">
        <v>5.194</v>
      </c>
      <c r="K212">
        <f t="shared" si="9"/>
        <v>100.48564684721137</v>
      </c>
      <c r="L212">
        <f t="shared" si="10"/>
        <v>100.53591480461367</v>
      </c>
      <c r="M212">
        <f t="shared" si="11"/>
        <v>5.194</v>
      </c>
    </row>
    <row r="213" spans="1:13" x14ac:dyDescent="0.35">
      <c r="A213" t="s">
        <v>279</v>
      </c>
      <c r="B213">
        <v>100.48564684721137</v>
      </c>
      <c r="C213">
        <v>100.53591480461367</v>
      </c>
      <c r="D213">
        <v>5.194</v>
      </c>
      <c r="K213">
        <f t="shared" si="9"/>
        <v>100.48564684721137</v>
      </c>
      <c r="L213">
        <f t="shared" si="10"/>
        <v>100.53591480461367</v>
      </c>
      <c r="M213">
        <f t="shared" si="11"/>
        <v>5.194</v>
      </c>
    </row>
    <row r="214" spans="1:13" x14ac:dyDescent="0.35">
      <c r="A214" t="s">
        <v>278</v>
      </c>
      <c r="B214">
        <v>97.811838902099737</v>
      </c>
      <c r="C214">
        <v>97.860769286743107</v>
      </c>
      <c r="D214">
        <v>5.242</v>
      </c>
      <c r="K214">
        <f t="shared" si="9"/>
        <v>97.811838902099737</v>
      </c>
      <c r="L214">
        <f t="shared" si="10"/>
        <v>97.860769286743107</v>
      </c>
      <c r="M214">
        <f t="shared" si="11"/>
        <v>5.242</v>
      </c>
    </row>
    <row r="215" spans="1:13" x14ac:dyDescent="0.35">
      <c r="A215" t="s">
        <v>282</v>
      </c>
      <c r="B215">
        <v>97.811838902099737</v>
      </c>
      <c r="C215">
        <v>97.860769286743107</v>
      </c>
      <c r="D215">
        <v>5.242</v>
      </c>
      <c r="K215">
        <f t="shared" si="9"/>
        <v>97.811838902099737</v>
      </c>
      <c r="L215">
        <f t="shared" si="10"/>
        <v>97.860769286743107</v>
      </c>
      <c r="M215">
        <f t="shared" si="11"/>
        <v>5.242</v>
      </c>
    </row>
    <row r="216" spans="1:13" x14ac:dyDescent="0.35">
      <c r="A216" t="s">
        <v>285</v>
      </c>
      <c r="B216">
        <v>97.811838902099737</v>
      </c>
      <c r="C216">
        <v>97.860769286743107</v>
      </c>
      <c r="D216">
        <v>5.242</v>
      </c>
      <c r="K216">
        <f t="shared" si="9"/>
        <v>97.811838902099737</v>
      </c>
      <c r="L216">
        <f t="shared" si="10"/>
        <v>97.860769286743107</v>
      </c>
      <c r="M216">
        <f t="shared" si="11"/>
        <v>5.242</v>
      </c>
    </row>
    <row r="217" spans="1:13" x14ac:dyDescent="0.35">
      <c r="A217" t="s">
        <v>290</v>
      </c>
      <c r="B217">
        <v>97.08350407010505</v>
      </c>
      <c r="C217">
        <v>97.132070105157624</v>
      </c>
      <c r="D217">
        <v>5.242</v>
      </c>
      <c r="K217">
        <f t="shared" si="9"/>
        <v>97.08350407010505</v>
      </c>
      <c r="L217">
        <f t="shared" si="10"/>
        <v>97.132070105157624</v>
      </c>
      <c r="M217">
        <f t="shared" si="11"/>
        <v>5.242</v>
      </c>
    </row>
    <row r="218" spans="1:13" x14ac:dyDescent="0.35">
      <c r="A218" t="s">
        <v>302</v>
      </c>
      <c r="B218">
        <v>97.08350407010505</v>
      </c>
      <c r="C218">
        <v>97.132070105157624</v>
      </c>
      <c r="D218">
        <v>5.242</v>
      </c>
      <c r="K218">
        <f t="shared" si="9"/>
        <v>97.08350407010505</v>
      </c>
      <c r="L218">
        <f t="shared" si="10"/>
        <v>97.132070105157624</v>
      </c>
      <c r="M218">
        <f t="shared" si="11"/>
        <v>5.242</v>
      </c>
    </row>
    <row r="219" spans="1:13" x14ac:dyDescent="0.35">
      <c r="A219" t="s">
        <v>303</v>
      </c>
      <c r="B219">
        <v>97.08350407010505</v>
      </c>
      <c r="C219">
        <v>97.132070105157624</v>
      </c>
      <c r="D219">
        <v>5.242</v>
      </c>
      <c r="K219">
        <f t="shared" si="9"/>
        <v>97.08350407010505</v>
      </c>
      <c r="L219">
        <f t="shared" si="10"/>
        <v>97.132070105157624</v>
      </c>
      <c r="M219">
        <f t="shared" si="11"/>
        <v>5.242</v>
      </c>
    </row>
    <row r="220" spans="1:13" x14ac:dyDescent="0.35">
      <c r="A220" t="s">
        <v>305</v>
      </c>
      <c r="B220">
        <v>97.060856945570947</v>
      </c>
      <c r="C220">
        <v>97.109411651396641</v>
      </c>
      <c r="D220">
        <v>5.242</v>
      </c>
      <c r="K220">
        <f t="shared" si="9"/>
        <v>97.060856945570947</v>
      </c>
      <c r="L220">
        <f t="shared" si="10"/>
        <v>97.109411651396641</v>
      </c>
      <c r="M220">
        <f t="shared" si="11"/>
        <v>5.242</v>
      </c>
    </row>
    <row r="221" spans="1:13" x14ac:dyDescent="0.35">
      <c r="A221" t="s">
        <v>312</v>
      </c>
      <c r="B221">
        <v>97.060856945570947</v>
      </c>
      <c r="C221">
        <v>97.109411651396641</v>
      </c>
      <c r="D221">
        <v>5.242</v>
      </c>
      <c r="K221">
        <f t="shared" si="9"/>
        <v>97.060856945570947</v>
      </c>
      <c r="L221">
        <f t="shared" si="10"/>
        <v>97.109411651396641</v>
      </c>
      <c r="M221">
        <f t="shared" si="11"/>
        <v>5.242</v>
      </c>
    </row>
    <row r="222" spans="1:13" x14ac:dyDescent="0.35">
      <c r="A222" t="s">
        <v>318</v>
      </c>
      <c r="B222">
        <v>97.52014545111598</v>
      </c>
      <c r="C222">
        <v>97.568929916074012</v>
      </c>
      <c r="D222">
        <v>5.242</v>
      </c>
      <c r="K222">
        <f t="shared" si="9"/>
        <v>97.52014545111598</v>
      </c>
      <c r="L222">
        <f t="shared" si="10"/>
        <v>97.568929916074012</v>
      </c>
      <c r="M222">
        <f t="shared" si="11"/>
        <v>5.242</v>
      </c>
    </row>
    <row r="223" spans="1:13" x14ac:dyDescent="0.35">
      <c r="A223" t="s">
        <v>321</v>
      </c>
      <c r="B223">
        <v>97.52014545111598</v>
      </c>
      <c r="C223">
        <v>97.568929916074012</v>
      </c>
      <c r="D223">
        <v>5.242</v>
      </c>
      <c r="K223">
        <f t="shared" si="9"/>
        <v>97.52014545111598</v>
      </c>
      <c r="L223">
        <f t="shared" si="10"/>
        <v>97.568929916074012</v>
      </c>
      <c r="M223">
        <f t="shared" si="11"/>
        <v>5.242</v>
      </c>
    </row>
    <row r="224" spans="1:13" x14ac:dyDescent="0.35">
      <c r="A224" t="s">
        <v>329</v>
      </c>
      <c r="B224">
        <v>97.52014545111598</v>
      </c>
      <c r="C224">
        <v>97.568929916074012</v>
      </c>
      <c r="D224">
        <v>5.242</v>
      </c>
      <c r="K224">
        <f t="shared" si="9"/>
        <v>97.52014545111598</v>
      </c>
      <c r="L224">
        <f t="shared" si="10"/>
        <v>97.568929916074012</v>
      </c>
      <c r="M224">
        <f t="shared" si="11"/>
        <v>5.242</v>
      </c>
    </row>
    <row r="225" spans="1:13" x14ac:dyDescent="0.35">
      <c r="A225" t="s">
        <v>342</v>
      </c>
      <c r="B225">
        <v>98.139235123053879</v>
      </c>
      <c r="C225">
        <v>98.188329287697726</v>
      </c>
      <c r="D225">
        <v>5.29</v>
      </c>
      <c r="K225">
        <f t="shared" si="9"/>
        <v>98.139235123053879</v>
      </c>
      <c r="L225">
        <f t="shared" si="10"/>
        <v>98.188329287697726</v>
      </c>
      <c r="M225">
        <f t="shared" si="11"/>
        <v>5.29</v>
      </c>
    </row>
    <row r="226" spans="1:13" x14ac:dyDescent="0.35">
      <c r="A226" t="s">
        <v>354</v>
      </c>
      <c r="B226">
        <v>98.139235123053879</v>
      </c>
      <c r="C226">
        <v>98.188329287697726</v>
      </c>
      <c r="D226">
        <v>5.29</v>
      </c>
      <c r="K226">
        <f t="shared" si="9"/>
        <v>98.139235123053879</v>
      </c>
      <c r="L226">
        <f t="shared" si="10"/>
        <v>98.188329287697726</v>
      </c>
      <c r="M226">
        <f t="shared" si="11"/>
        <v>5.29</v>
      </c>
    </row>
    <row r="227" spans="1:13" x14ac:dyDescent="0.35">
      <c r="A227" t="s">
        <v>360</v>
      </c>
      <c r="B227">
        <v>98.139235123053879</v>
      </c>
      <c r="C227">
        <v>98.188329287697726</v>
      </c>
      <c r="D227">
        <v>5.29</v>
      </c>
      <c r="K227">
        <f t="shared" si="9"/>
        <v>98.139235123053879</v>
      </c>
      <c r="L227">
        <f t="shared" si="10"/>
        <v>98.188329287697726</v>
      </c>
      <c r="M227">
        <f t="shared" si="11"/>
        <v>5.29</v>
      </c>
    </row>
    <row r="228" spans="1:13" x14ac:dyDescent="0.35">
      <c r="A228" t="s">
        <v>363</v>
      </c>
      <c r="B228">
        <v>99.949999999999989</v>
      </c>
      <c r="C228">
        <v>99.999999999999986</v>
      </c>
      <c r="D228">
        <v>5.29</v>
      </c>
      <c r="K228">
        <f t="shared" si="9"/>
        <v>99.949999999999989</v>
      </c>
      <c r="L228">
        <f t="shared" si="10"/>
        <v>99.999999999999986</v>
      </c>
      <c r="M228">
        <f t="shared" si="11"/>
        <v>5.29</v>
      </c>
    </row>
    <row r="229" spans="1:13" x14ac:dyDescent="0.35">
      <c r="A229" t="s">
        <v>377</v>
      </c>
      <c r="B229">
        <v>99.949999999999989</v>
      </c>
      <c r="C229">
        <v>99.999999999999986</v>
      </c>
      <c r="D229">
        <v>5.29</v>
      </c>
      <c r="K229">
        <f t="shared" si="9"/>
        <v>99.949999999999989</v>
      </c>
      <c r="L229">
        <f t="shared" si="10"/>
        <v>99.999999999999986</v>
      </c>
      <c r="M229">
        <f t="shared" si="11"/>
        <v>5.29</v>
      </c>
    </row>
    <row r="230" spans="1:13" x14ac:dyDescent="0.35">
      <c r="A230" t="s">
        <v>304</v>
      </c>
      <c r="B230">
        <v>98.333076392574597</v>
      </c>
      <c r="C230">
        <v>98.382267526337756</v>
      </c>
      <c r="D230">
        <v>5.6139999999999972</v>
      </c>
      <c r="K230">
        <f t="shared" si="9"/>
        <v>98.333076392574597</v>
      </c>
      <c r="L230">
        <f t="shared" si="10"/>
        <v>98.382267526337756</v>
      </c>
      <c r="M230">
        <f t="shared" si="11"/>
        <v>5.6139999999999972</v>
      </c>
    </row>
    <row r="231" spans="1:13" x14ac:dyDescent="0.35">
      <c r="A231" t="s">
        <v>294</v>
      </c>
      <c r="B231">
        <v>98.333076392574597</v>
      </c>
      <c r="C231">
        <v>98.382267526337756</v>
      </c>
      <c r="D231">
        <v>5.6139999999999972</v>
      </c>
      <c r="K231">
        <f t="shared" si="9"/>
        <v>98.333076392574597</v>
      </c>
      <c r="L231">
        <f t="shared" si="10"/>
        <v>98.382267526337756</v>
      </c>
      <c r="M231">
        <f t="shared" si="11"/>
        <v>5.6139999999999972</v>
      </c>
    </row>
    <row r="232" spans="1:13" x14ac:dyDescent="0.35">
      <c r="A232" t="s">
        <v>306</v>
      </c>
      <c r="B232">
        <v>98.327357018817693</v>
      </c>
      <c r="C232">
        <v>98.376545291463415</v>
      </c>
      <c r="D232">
        <v>5.6139999999999972</v>
      </c>
      <c r="K232">
        <f t="shared" si="9"/>
        <v>98.327357018817693</v>
      </c>
      <c r="L232">
        <f t="shared" si="10"/>
        <v>98.376545291463415</v>
      </c>
      <c r="M232">
        <f t="shared" si="11"/>
        <v>5.6139999999999972</v>
      </c>
    </row>
    <row r="233" spans="1:13" x14ac:dyDescent="0.35">
      <c r="A233" t="s">
        <v>311</v>
      </c>
      <c r="B233">
        <v>98.327357018817693</v>
      </c>
      <c r="C233">
        <v>98.376545291463415</v>
      </c>
      <c r="D233">
        <v>5.6139999999999972</v>
      </c>
      <c r="K233">
        <f t="shared" si="9"/>
        <v>98.327357018817693</v>
      </c>
      <c r="L233">
        <f t="shared" si="10"/>
        <v>98.376545291463415</v>
      </c>
      <c r="M233">
        <f t="shared" si="11"/>
        <v>5.6139999999999972</v>
      </c>
    </row>
    <row r="234" spans="1:13" x14ac:dyDescent="0.35">
      <c r="A234" t="s">
        <v>319</v>
      </c>
      <c r="B234">
        <v>99.035944523723387</v>
      </c>
      <c r="C234">
        <v>99.085487267357067</v>
      </c>
      <c r="D234">
        <v>5.6139999999999972</v>
      </c>
      <c r="K234">
        <f t="shared" si="9"/>
        <v>99.035944523723387</v>
      </c>
      <c r="L234">
        <f t="shared" si="10"/>
        <v>99.085487267357067</v>
      </c>
      <c r="M234">
        <f t="shared" si="11"/>
        <v>5.6139999999999972</v>
      </c>
    </row>
    <row r="235" spans="1:13" x14ac:dyDescent="0.35">
      <c r="A235" t="s">
        <v>322</v>
      </c>
      <c r="B235">
        <v>99.035944523723387</v>
      </c>
      <c r="C235">
        <v>99.085487267357067</v>
      </c>
      <c r="D235">
        <v>5.6139999999999972</v>
      </c>
      <c r="K235">
        <f t="shared" si="9"/>
        <v>99.035944523723387</v>
      </c>
      <c r="L235">
        <f t="shared" si="10"/>
        <v>99.085487267357067</v>
      </c>
      <c r="M235">
        <f t="shared" si="11"/>
        <v>5.6139999999999972</v>
      </c>
    </row>
    <row r="236" spans="1:13" x14ac:dyDescent="0.35">
      <c r="A236" t="s">
        <v>330</v>
      </c>
      <c r="B236">
        <v>99.035944523723387</v>
      </c>
      <c r="C236">
        <v>99.085487267357067</v>
      </c>
      <c r="D236">
        <v>5.6139999999999972</v>
      </c>
      <c r="K236">
        <f t="shared" si="9"/>
        <v>99.035944523723387</v>
      </c>
      <c r="L236">
        <f t="shared" si="10"/>
        <v>99.085487267357067</v>
      </c>
      <c r="M236">
        <f t="shared" si="11"/>
        <v>5.6139999999999972</v>
      </c>
    </row>
    <row r="237" spans="1:13" x14ac:dyDescent="0.35">
      <c r="A237" t="s">
        <v>337</v>
      </c>
      <c r="B237">
        <v>99.236271468074094</v>
      </c>
      <c r="C237">
        <v>99.285914425286734</v>
      </c>
      <c r="D237">
        <v>5.65</v>
      </c>
      <c r="K237">
        <f t="shared" si="9"/>
        <v>99.236271468074094</v>
      </c>
      <c r="L237">
        <f t="shared" si="10"/>
        <v>99.285914425286734</v>
      </c>
      <c r="M237">
        <f t="shared" si="11"/>
        <v>5.65</v>
      </c>
    </row>
    <row r="238" spans="1:13" x14ac:dyDescent="0.35">
      <c r="A238" t="s">
        <v>355</v>
      </c>
      <c r="B238">
        <v>99.236271468074094</v>
      </c>
      <c r="C238">
        <v>99.285914425286734</v>
      </c>
      <c r="D238">
        <v>5.65</v>
      </c>
      <c r="K238">
        <f t="shared" si="9"/>
        <v>99.236271468074094</v>
      </c>
      <c r="L238">
        <f t="shared" si="10"/>
        <v>99.285914425286734</v>
      </c>
      <c r="M238">
        <f t="shared" si="11"/>
        <v>5.65</v>
      </c>
    </row>
    <row r="239" spans="1:13" x14ac:dyDescent="0.35">
      <c r="A239" t="s">
        <v>361</v>
      </c>
      <c r="B239">
        <v>99.236271468074094</v>
      </c>
      <c r="C239">
        <v>99.285914425286734</v>
      </c>
      <c r="D239">
        <v>5.65</v>
      </c>
      <c r="K239">
        <f t="shared" si="9"/>
        <v>99.236271468074094</v>
      </c>
      <c r="L239">
        <f t="shared" si="10"/>
        <v>99.285914425286734</v>
      </c>
      <c r="M239">
        <f t="shared" si="11"/>
        <v>5.65</v>
      </c>
    </row>
    <row r="240" spans="1:13" x14ac:dyDescent="0.35">
      <c r="A240" t="s">
        <v>362</v>
      </c>
      <c r="B240">
        <v>99.95</v>
      </c>
      <c r="C240">
        <v>100</v>
      </c>
      <c r="D240">
        <v>5.65</v>
      </c>
      <c r="K240">
        <f t="shared" si="9"/>
        <v>99.95</v>
      </c>
      <c r="L240">
        <f t="shared" si="10"/>
        <v>100</v>
      </c>
      <c r="M240">
        <f t="shared" si="11"/>
        <v>5.65</v>
      </c>
    </row>
    <row r="241" spans="1:13" x14ac:dyDescent="0.35">
      <c r="A241" t="s">
        <v>370</v>
      </c>
      <c r="B241">
        <v>99.95</v>
      </c>
      <c r="C241">
        <v>100</v>
      </c>
      <c r="D241">
        <v>5.65</v>
      </c>
      <c r="K241">
        <f t="shared" si="9"/>
        <v>99.95</v>
      </c>
      <c r="L241">
        <f t="shared" si="10"/>
        <v>100</v>
      </c>
      <c r="M241">
        <f t="shared" si="11"/>
        <v>5.65</v>
      </c>
    </row>
    <row r="242" spans="1:13" x14ac:dyDescent="0.35">
      <c r="A242" t="s">
        <v>376</v>
      </c>
      <c r="B242">
        <v>99.95</v>
      </c>
      <c r="C242">
        <v>100</v>
      </c>
      <c r="D242">
        <v>5.65</v>
      </c>
      <c r="K242">
        <f t="shared" si="9"/>
        <v>99.95</v>
      </c>
      <c r="L242">
        <f t="shared" si="10"/>
        <v>100</v>
      </c>
      <c r="M242">
        <f t="shared" si="11"/>
        <v>5.65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B1:N241"/>
  <sheetViews>
    <sheetView workbookViewId="0">
      <selection activeCell="I243" sqref="I243"/>
    </sheetView>
  </sheetViews>
  <sheetFormatPr defaultRowHeight="14.5" x14ac:dyDescent="0.35"/>
  <cols>
    <col min="2" max="2" width="13.453125" customWidth="1"/>
    <col min="7" max="7" width="14.54296875" customWidth="1"/>
    <col min="8" max="8" width="11.81640625" customWidth="1"/>
    <col min="12" max="12" width="12.453125" bestFit="1" customWidth="1"/>
  </cols>
  <sheetData>
    <row r="1" spans="2:14" x14ac:dyDescent="0.35">
      <c r="B1" t="s">
        <v>379</v>
      </c>
      <c r="H1" t="s">
        <v>381</v>
      </c>
      <c r="I1" t="s">
        <v>380</v>
      </c>
      <c r="M1" t="s">
        <v>348</v>
      </c>
    </row>
    <row r="3" spans="2:14" x14ac:dyDescent="0.35">
      <c r="C3" t="s">
        <v>378</v>
      </c>
      <c r="D3" t="s">
        <v>345</v>
      </c>
      <c r="E3" t="s">
        <v>346</v>
      </c>
      <c r="H3" t="s">
        <v>378</v>
      </c>
      <c r="I3" t="s">
        <v>345</v>
      </c>
      <c r="J3" t="s">
        <v>346</v>
      </c>
      <c r="L3" t="s">
        <v>378</v>
      </c>
      <c r="M3" t="s">
        <v>345</v>
      </c>
      <c r="N3" t="s">
        <v>346</v>
      </c>
    </row>
    <row r="4" spans="2:14" x14ac:dyDescent="0.35">
      <c r="B4" t="s">
        <v>313</v>
      </c>
      <c r="C4" s="18">
        <v>100.14565671453363</v>
      </c>
      <c r="D4" s="18">
        <v>100.19575459182954</v>
      </c>
      <c r="E4" s="18">
        <v>1.6983999999999999</v>
      </c>
      <c r="G4" t="s">
        <v>332</v>
      </c>
      <c r="H4" s="18">
        <v>100.145656714534</v>
      </c>
      <c r="I4" s="18">
        <v>100.19575459183</v>
      </c>
      <c r="J4" s="18">
        <v>1.6983999999999999</v>
      </c>
      <c r="L4" s="18">
        <f>C4-H4</f>
        <v>-3.694822225952521E-13</v>
      </c>
      <c r="M4" s="18">
        <f>D4-I4</f>
        <v>-4.5474735088646412E-13</v>
      </c>
      <c r="N4" s="18">
        <f>E4-J4</f>
        <v>0</v>
      </c>
    </row>
    <row r="5" spans="2:14" x14ac:dyDescent="0.35">
      <c r="B5" t="s">
        <v>34</v>
      </c>
      <c r="C5" s="18">
        <v>101.02132187132634</v>
      </c>
      <c r="D5" s="18">
        <v>101.07185780022644</v>
      </c>
      <c r="E5" s="18">
        <v>4.7305452814079842</v>
      </c>
      <c r="G5" t="s">
        <v>34</v>
      </c>
      <c r="H5" s="18">
        <v>101.021321871327</v>
      </c>
      <c r="I5" s="18">
        <v>101.07185780022699</v>
      </c>
      <c r="J5" s="18">
        <v>4.7305452814080002</v>
      </c>
      <c r="L5" s="18">
        <f t="shared" ref="L5:L68" si="0">C5-H5</f>
        <v>-6.6791017161449417E-13</v>
      </c>
      <c r="M5" s="18">
        <f t="shared" ref="M5:M68" si="1">D5-I5</f>
        <v>-5.5422333389287814E-13</v>
      </c>
      <c r="N5" s="18">
        <f t="shared" ref="N5:N68" si="2">E5-J5</f>
        <v>-1.5987211554602254E-14</v>
      </c>
    </row>
    <row r="6" spans="2:14" x14ac:dyDescent="0.35">
      <c r="B6" t="s">
        <v>320</v>
      </c>
      <c r="C6" s="18">
        <v>100.21675968448638</v>
      </c>
      <c r="D6" s="18">
        <v>100.2668931310519</v>
      </c>
      <c r="E6" s="18">
        <v>1.6983999999999999</v>
      </c>
      <c r="G6" t="s">
        <v>320</v>
      </c>
      <c r="H6" s="18">
        <v>100.21675968448599</v>
      </c>
      <c r="I6" s="18">
        <v>100.266893131052</v>
      </c>
      <c r="J6" s="18">
        <v>1.6983999999999999</v>
      </c>
      <c r="L6" s="18">
        <f t="shared" si="0"/>
        <v>3.836930773104541E-13</v>
      </c>
      <c r="M6" s="18">
        <f t="shared" si="1"/>
        <v>0</v>
      </c>
      <c r="N6" s="18">
        <f t="shared" si="2"/>
        <v>0</v>
      </c>
    </row>
    <row r="7" spans="2:14" x14ac:dyDescent="0.35">
      <c r="B7" t="s">
        <v>147</v>
      </c>
      <c r="C7" s="18">
        <v>100.02486958892595</v>
      </c>
      <c r="D7" s="18">
        <v>100.07490704244717</v>
      </c>
      <c r="E7" s="18">
        <v>4.2702392900424115</v>
      </c>
      <c r="G7" t="s">
        <v>147</v>
      </c>
      <c r="H7" s="18">
        <v>100.02486958892599</v>
      </c>
      <c r="I7" s="18">
        <v>100.07490704244699</v>
      </c>
      <c r="J7" s="18">
        <v>4.2702392900420003</v>
      </c>
      <c r="L7" s="18">
        <f t="shared" si="0"/>
        <v>0</v>
      </c>
      <c r="M7" s="18">
        <f t="shared" si="1"/>
        <v>1.7053025658242404E-13</v>
      </c>
      <c r="N7" s="18">
        <f t="shared" si="2"/>
        <v>4.1122660832115798E-13</v>
      </c>
    </row>
    <row r="8" spans="2:14" x14ac:dyDescent="0.35">
      <c r="B8" t="s">
        <v>67</v>
      </c>
      <c r="C8" s="18">
        <v>100.04207632988977</v>
      </c>
      <c r="D8" s="18">
        <v>100.0921223910853</v>
      </c>
      <c r="E8" s="18">
        <v>4.3709733548318273</v>
      </c>
      <c r="G8" t="s">
        <v>67</v>
      </c>
      <c r="H8" s="18">
        <v>100.042076329889</v>
      </c>
      <c r="I8" s="18">
        <v>100.092122391085</v>
      </c>
      <c r="J8" s="18">
        <v>4.3709733548319996</v>
      </c>
      <c r="L8" s="18">
        <f t="shared" si="0"/>
        <v>7.673861546209082E-13</v>
      </c>
      <c r="M8" s="18">
        <f t="shared" si="1"/>
        <v>2.9842794901924208E-13</v>
      </c>
      <c r="N8" s="18">
        <f t="shared" si="2"/>
        <v>-1.723066134218243E-13</v>
      </c>
    </row>
    <row r="9" spans="2:14" x14ac:dyDescent="0.35">
      <c r="B9" t="s">
        <v>236</v>
      </c>
      <c r="C9" s="18">
        <v>100.63032057939114</v>
      </c>
      <c r="D9" s="18">
        <v>100.68066090984605</v>
      </c>
      <c r="E9" s="18">
        <v>1.8166</v>
      </c>
      <c r="G9" t="s">
        <v>236</v>
      </c>
      <c r="H9" s="18">
        <v>100.630320579391</v>
      </c>
      <c r="I9" s="18">
        <v>100.680660909846</v>
      </c>
      <c r="J9" s="18">
        <v>1.8166</v>
      </c>
      <c r="L9" s="18">
        <f t="shared" si="0"/>
        <v>1.4210854715202004E-13</v>
      </c>
      <c r="M9" s="18">
        <f t="shared" si="1"/>
        <v>0</v>
      </c>
      <c r="N9" s="18">
        <f t="shared" si="2"/>
        <v>0</v>
      </c>
    </row>
    <row r="10" spans="2:14" x14ac:dyDescent="0.35">
      <c r="B10" t="s">
        <v>156</v>
      </c>
      <c r="C10" s="18">
        <v>101.26050698969</v>
      </c>
      <c r="D10" s="18">
        <v>101.31116257097548</v>
      </c>
      <c r="E10" s="18">
        <v>1.8166</v>
      </c>
      <c r="G10" t="s">
        <v>156</v>
      </c>
      <c r="H10" s="18">
        <v>101.26050698969</v>
      </c>
      <c r="I10" s="18">
        <v>101.311162570975</v>
      </c>
      <c r="J10" s="18">
        <v>1.8166</v>
      </c>
      <c r="L10" s="18">
        <f t="shared" si="0"/>
        <v>0</v>
      </c>
      <c r="M10" s="18">
        <f t="shared" si="1"/>
        <v>4.8316906031686813E-13</v>
      </c>
      <c r="N10" s="18">
        <f t="shared" si="2"/>
        <v>0</v>
      </c>
    </row>
    <row r="11" spans="2:14" x14ac:dyDescent="0.35">
      <c r="B11" t="s">
        <v>175</v>
      </c>
      <c r="C11" s="18">
        <v>100.23094552987834</v>
      </c>
      <c r="D11" s="18">
        <v>100.28108607291479</v>
      </c>
      <c r="E11" s="18">
        <v>4.2497734786211696</v>
      </c>
      <c r="G11" t="s">
        <v>175</v>
      </c>
      <c r="H11" s="18">
        <v>100.230945529878</v>
      </c>
      <c r="I11" s="18">
        <v>100.28108607291399</v>
      </c>
      <c r="J11" s="18">
        <v>4.249773478621</v>
      </c>
      <c r="L11" s="18">
        <f t="shared" si="0"/>
        <v>3.4106051316484809E-13</v>
      </c>
      <c r="M11" s="18">
        <f t="shared" si="1"/>
        <v>7.9580786405131221E-13</v>
      </c>
      <c r="N11" s="18">
        <f t="shared" si="2"/>
        <v>1.6964207816272392E-13</v>
      </c>
    </row>
    <row r="12" spans="2:14" x14ac:dyDescent="0.35">
      <c r="B12" t="s">
        <v>56</v>
      </c>
      <c r="C12" s="18">
        <v>100.27253058266949</v>
      </c>
      <c r="D12" s="18">
        <v>100.3226919286338</v>
      </c>
      <c r="E12" s="18">
        <v>4.4232266047612523</v>
      </c>
      <c r="G12" t="s">
        <v>56</v>
      </c>
      <c r="H12" s="18">
        <v>100.27253058267</v>
      </c>
      <c r="I12" s="18">
        <v>100.322691928634</v>
      </c>
      <c r="J12" s="18">
        <v>4.423226604761</v>
      </c>
      <c r="L12" s="18">
        <f t="shared" si="0"/>
        <v>-5.1159076974727213E-13</v>
      </c>
      <c r="M12" s="18">
        <f t="shared" si="1"/>
        <v>-1.9895196601282805E-13</v>
      </c>
      <c r="N12" s="18">
        <f t="shared" si="2"/>
        <v>2.5224267119483557E-13</v>
      </c>
    </row>
    <row r="13" spans="2:14" x14ac:dyDescent="0.35">
      <c r="B13" t="s">
        <v>27</v>
      </c>
      <c r="C13" s="18">
        <v>100.32274702146141</v>
      </c>
      <c r="D13" s="18">
        <v>100.3729334882055</v>
      </c>
      <c r="E13" s="18">
        <v>4.7634853678574904</v>
      </c>
      <c r="G13" t="s">
        <v>27</v>
      </c>
      <c r="H13" s="18">
        <v>100.32274702146201</v>
      </c>
      <c r="I13" s="18">
        <v>100.372933488206</v>
      </c>
      <c r="J13" s="18">
        <v>4.7634853678570002</v>
      </c>
      <c r="L13" s="18">
        <f t="shared" si="0"/>
        <v>-5.9685589803848416E-13</v>
      </c>
      <c r="M13" s="18">
        <f t="shared" si="1"/>
        <v>-4.9737991503207013E-13</v>
      </c>
      <c r="N13" s="18">
        <f t="shared" si="2"/>
        <v>4.9027448767446913E-13</v>
      </c>
    </row>
    <row r="14" spans="2:14" x14ac:dyDescent="0.35">
      <c r="B14" t="s">
        <v>140</v>
      </c>
      <c r="C14" s="18">
        <v>100.36782106060217</v>
      </c>
      <c r="D14" s="18">
        <v>100.41803007563998</v>
      </c>
      <c r="E14" s="18">
        <v>4.2634275904189165</v>
      </c>
      <c r="G14" t="s">
        <v>140</v>
      </c>
      <c r="H14" s="18">
        <v>100.367821060602</v>
      </c>
      <c r="I14" s="18">
        <v>100.41803007564</v>
      </c>
      <c r="J14" s="18">
        <v>4.263427590419</v>
      </c>
      <c r="L14" s="18">
        <f t="shared" si="0"/>
        <v>1.7053025658242404E-13</v>
      </c>
      <c r="M14" s="18">
        <f t="shared" si="1"/>
        <v>0</v>
      </c>
      <c r="N14" s="18">
        <f t="shared" si="2"/>
        <v>-8.3488771451811772E-14</v>
      </c>
    </row>
    <row r="15" spans="2:14" x14ac:dyDescent="0.35">
      <c r="B15" t="s">
        <v>37</v>
      </c>
      <c r="C15" s="18">
        <v>100.57204488345684</v>
      </c>
      <c r="D15" s="18">
        <v>100.62235606148758</v>
      </c>
      <c r="E15" s="18">
        <v>4.5653373462979587</v>
      </c>
      <c r="G15" t="s">
        <v>37</v>
      </c>
      <c r="H15" s="18">
        <v>100.572044883456</v>
      </c>
      <c r="I15" s="18">
        <v>100.622356061487</v>
      </c>
      <c r="J15" s="18">
        <v>4.5653373462979996</v>
      </c>
      <c r="L15" s="18">
        <f t="shared" si="0"/>
        <v>8.3844042819691822E-13</v>
      </c>
      <c r="M15" s="18">
        <f t="shared" si="1"/>
        <v>5.8264504332328215E-13</v>
      </c>
      <c r="N15" s="18">
        <f t="shared" si="2"/>
        <v>-4.0856207306205761E-14</v>
      </c>
    </row>
    <row r="16" spans="2:14" x14ac:dyDescent="0.35">
      <c r="B16" t="s">
        <v>21</v>
      </c>
      <c r="C16" s="18">
        <v>100.72678057149722</v>
      </c>
      <c r="D16" s="18">
        <v>100.77716915607525</v>
      </c>
      <c r="E16" s="18">
        <v>4.7133691487638414</v>
      </c>
      <c r="G16" t="s">
        <v>21</v>
      </c>
      <c r="H16" s="18">
        <v>100.726780571497</v>
      </c>
      <c r="I16" s="18">
        <v>100.777169156075</v>
      </c>
      <c r="J16" s="18">
        <v>4.7133691487640004</v>
      </c>
      <c r="L16" s="18">
        <f t="shared" si="0"/>
        <v>2.1316282072803006E-13</v>
      </c>
      <c r="M16" s="18">
        <f t="shared" si="1"/>
        <v>2.4158453015843406E-13</v>
      </c>
      <c r="N16" s="18">
        <f t="shared" si="2"/>
        <v>-1.5898393712632242E-13</v>
      </c>
    </row>
    <row r="17" spans="2:14" x14ac:dyDescent="0.35">
      <c r="B17" t="s">
        <v>253</v>
      </c>
      <c r="C17" s="18">
        <v>100.92835820927516</v>
      </c>
      <c r="D17" s="18">
        <v>100.9788476330917</v>
      </c>
      <c r="E17" s="18">
        <v>1.8166</v>
      </c>
      <c r="G17" t="s">
        <v>253</v>
      </c>
      <c r="H17" s="18">
        <v>100.928358209275</v>
      </c>
      <c r="I17" s="18">
        <v>100.978847633092</v>
      </c>
      <c r="J17" s="18">
        <v>1.8166</v>
      </c>
      <c r="L17" s="18">
        <f t="shared" si="0"/>
        <v>1.5631940186722204E-13</v>
      </c>
      <c r="M17" s="18">
        <f t="shared" si="1"/>
        <v>-2.9842794901924208E-13</v>
      </c>
      <c r="N17" s="18">
        <f t="shared" si="2"/>
        <v>0</v>
      </c>
    </row>
    <row r="18" spans="2:14" x14ac:dyDescent="0.35">
      <c r="B18" t="s">
        <v>24</v>
      </c>
      <c r="C18" s="18">
        <v>101.00208509288363</v>
      </c>
      <c r="D18" s="18">
        <v>101.05261139858291</v>
      </c>
      <c r="E18" s="18">
        <v>4.7005217720346915</v>
      </c>
      <c r="G18" t="s">
        <v>24</v>
      </c>
      <c r="H18" s="18">
        <v>101.002085092884</v>
      </c>
      <c r="I18" s="18">
        <v>101.052611398583</v>
      </c>
      <c r="J18" s="18">
        <v>4.7005217720349997</v>
      </c>
      <c r="L18" s="18">
        <f t="shared" si="0"/>
        <v>-3.694822225952521E-13</v>
      </c>
      <c r="M18" s="18">
        <f t="shared" si="1"/>
        <v>0</v>
      </c>
      <c r="N18" s="18">
        <f t="shared" si="2"/>
        <v>-3.0819791163594346E-13</v>
      </c>
    </row>
    <row r="19" spans="2:14" x14ac:dyDescent="0.35">
      <c r="B19" t="s">
        <v>375</v>
      </c>
      <c r="C19" s="18">
        <v>99.95</v>
      </c>
      <c r="D19" s="18">
        <v>100</v>
      </c>
      <c r="E19" s="18">
        <v>2.54</v>
      </c>
      <c r="G19" t="s">
        <v>375</v>
      </c>
      <c r="H19" s="18">
        <v>99.95</v>
      </c>
      <c r="I19" s="18">
        <v>100</v>
      </c>
      <c r="J19" s="18">
        <v>2.54</v>
      </c>
      <c r="L19" s="18">
        <f t="shared" si="0"/>
        <v>0</v>
      </c>
      <c r="M19" s="18">
        <f t="shared" si="1"/>
        <v>0</v>
      </c>
      <c r="N19" s="18">
        <f t="shared" si="2"/>
        <v>0</v>
      </c>
    </row>
    <row r="20" spans="2:14" x14ac:dyDescent="0.35">
      <c r="B20" t="s">
        <v>144</v>
      </c>
      <c r="C20" s="18">
        <v>100.93404972552112</v>
      </c>
      <c r="D20" s="18">
        <v>100.98454199651937</v>
      </c>
      <c r="E20" s="18">
        <v>4.2395102412283672</v>
      </c>
      <c r="G20" t="s">
        <v>144</v>
      </c>
      <c r="H20" s="18">
        <v>100.934049725522</v>
      </c>
      <c r="I20" s="18">
        <v>100.98454199651999</v>
      </c>
      <c r="J20" s="18">
        <v>4.2395102412280004</v>
      </c>
      <c r="L20" s="18">
        <f t="shared" si="0"/>
        <v>-8.8107299234252423E-13</v>
      </c>
      <c r="M20" s="18">
        <f t="shared" si="1"/>
        <v>-6.2527760746888816E-13</v>
      </c>
      <c r="N20" s="18">
        <f t="shared" si="2"/>
        <v>3.6681768733615172E-13</v>
      </c>
    </row>
    <row r="21" spans="2:14" x14ac:dyDescent="0.35">
      <c r="B21" t="s">
        <v>99</v>
      </c>
      <c r="C21" s="18">
        <v>101.08205105645277</v>
      </c>
      <c r="D21" s="18">
        <v>101.13261736513533</v>
      </c>
      <c r="E21" s="18">
        <v>4.2951029184946945</v>
      </c>
      <c r="G21" t="s">
        <v>99</v>
      </c>
      <c r="H21" s="18">
        <v>101.082051056452</v>
      </c>
      <c r="I21" s="18">
        <v>101.132617365135</v>
      </c>
      <c r="J21" s="18">
        <v>4.295102918495</v>
      </c>
      <c r="L21" s="18">
        <f t="shared" si="0"/>
        <v>7.673861546209082E-13</v>
      </c>
      <c r="M21" s="18">
        <f t="shared" si="1"/>
        <v>3.2684965844964609E-13</v>
      </c>
      <c r="N21" s="18">
        <f t="shared" si="2"/>
        <v>-3.0553337637684308E-13</v>
      </c>
    </row>
    <row r="22" spans="2:14" x14ac:dyDescent="0.35">
      <c r="B22" t="s">
        <v>42</v>
      </c>
      <c r="C22" s="18">
        <v>101.2465928691323</v>
      </c>
      <c r="D22" s="18">
        <v>101.29724148987724</v>
      </c>
      <c r="E22" s="18">
        <v>4.5349211216764074</v>
      </c>
      <c r="G22" t="s">
        <v>42</v>
      </c>
      <c r="H22" s="18">
        <v>101.246592869133</v>
      </c>
      <c r="I22" s="18">
        <v>101.297241489878</v>
      </c>
      <c r="J22" s="18">
        <v>4.5349211216759997</v>
      </c>
      <c r="L22" s="18">
        <f t="shared" si="0"/>
        <v>-6.9633188104489818E-13</v>
      </c>
      <c r="M22" s="18">
        <f t="shared" si="1"/>
        <v>-7.673861546209082E-13</v>
      </c>
      <c r="N22" s="18">
        <f t="shared" si="2"/>
        <v>4.0767389464235748E-13</v>
      </c>
    </row>
    <row r="23" spans="2:14" x14ac:dyDescent="0.35">
      <c r="B23" t="s">
        <v>30</v>
      </c>
      <c r="C23" s="18">
        <v>101.39822431414771</v>
      </c>
      <c r="D23" s="18">
        <v>101.44894878854198</v>
      </c>
      <c r="E23" s="18">
        <v>4.7129615999924601</v>
      </c>
      <c r="G23" t="s">
        <v>30</v>
      </c>
      <c r="H23" s="18">
        <v>101.398224314148</v>
      </c>
      <c r="I23" s="18">
        <v>101.448948788542</v>
      </c>
      <c r="J23" s="18">
        <v>4.712961599992</v>
      </c>
      <c r="L23" s="18">
        <f t="shared" si="0"/>
        <v>-2.8421709430404007E-13</v>
      </c>
      <c r="M23" s="18">
        <f t="shared" si="1"/>
        <v>0</v>
      </c>
      <c r="N23" s="18">
        <f t="shared" si="2"/>
        <v>4.6007642140466487E-13</v>
      </c>
    </row>
    <row r="24" spans="2:14" x14ac:dyDescent="0.35">
      <c r="B24" t="s">
        <v>77</v>
      </c>
      <c r="C24" s="18">
        <v>100.19086173202795</v>
      </c>
      <c r="D24" s="18">
        <v>100.24098222313953</v>
      </c>
      <c r="E24" s="18">
        <v>4.3956572474435172</v>
      </c>
      <c r="G24" t="s">
        <v>77</v>
      </c>
      <c r="H24" s="18">
        <v>100.190861732028</v>
      </c>
      <c r="I24" s="18">
        <v>100.24098222313999</v>
      </c>
      <c r="J24" s="18">
        <v>4.3956572474430002</v>
      </c>
      <c r="L24" s="18">
        <f t="shared" si="0"/>
        <v>0</v>
      </c>
      <c r="M24" s="18">
        <f t="shared" si="1"/>
        <v>-4.6895820560166612E-13</v>
      </c>
      <c r="N24" s="18">
        <f t="shared" si="2"/>
        <v>5.1691984026547289E-13</v>
      </c>
    </row>
    <row r="25" spans="2:14" x14ac:dyDescent="0.35">
      <c r="B25" t="s">
        <v>263</v>
      </c>
      <c r="C25" s="18">
        <v>100.51097548466528</v>
      </c>
      <c r="D25" s="18">
        <v>100.56125611272164</v>
      </c>
      <c r="E25" s="18">
        <v>2.54</v>
      </c>
      <c r="G25" t="s">
        <v>263</v>
      </c>
      <c r="H25" s="18">
        <v>100.51097548466601</v>
      </c>
      <c r="I25" s="18">
        <v>100.56125611272201</v>
      </c>
      <c r="J25" s="18">
        <v>2.54</v>
      </c>
      <c r="L25" s="18">
        <f t="shared" si="0"/>
        <v>-7.2475359047530219E-13</v>
      </c>
      <c r="M25" s="18">
        <f t="shared" si="1"/>
        <v>-3.694822225952521E-13</v>
      </c>
      <c r="N25" s="18">
        <f t="shared" si="2"/>
        <v>0</v>
      </c>
    </row>
    <row r="26" spans="2:14" x14ac:dyDescent="0.35">
      <c r="B26" t="s">
        <v>45</v>
      </c>
      <c r="C26" s="18">
        <v>100.81190296047809</v>
      </c>
      <c r="D26" s="18">
        <v>100.86233412754186</v>
      </c>
      <c r="E26" s="18">
        <v>4.5234923814381034</v>
      </c>
      <c r="G26" t="s">
        <v>45</v>
      </c>
      <c r="H26" s="18">
        <v>100.811902960477</v>
      </c>
      <c r="I26" s="18">
        <v>100.862334127541</v>
      </c>
      <c r="J26" s="18">
        <v>4.5234923814380004</v>
      </c>
      <c r="L26" s="18">
        <f t="shared" si="0"/>
        <v>1.0942358130705543E-12</v>
      </c>
      <c r="M26" s="18">
        <f t="shared" si="1"/>
        <v>8.5265128291212022E-13</v>
      </c>
      <c r="N26" s="18">
        <f t="shared" si="2"/>
        <v>1.0302869668521453E-13</v>
      </c>
    </row>
    <row r="27" spans="2:14" x14ac:dyDescent="0.35">
      <c r="B27" t="s">
        <v>33</v>
      </c>
      <c r="C27" s="18">
        <v>101.03261453942507</v>
      </c>
      <c r="D27" s="18">
        <v>101.08315611748381</v>
      </c>
      <c r="E27" s="18">
        <v>4.7609316772882284</v>
      </c>
      <c r="G27" t="s">
        <v>33</v>
      </c>
      <c r="H27" s="18">
        <v>101.032614539425</v>
      </c>
      <c r="I27" s="18">
        <v>101.08315611748399</v>
      </c>
      <c r="J27" s="18">
        <v>4.7609316772880002</v>
      </c>
      <c r="L27" s="18">
        <f t="shared" si="0"/>
        <v>0</v>
      </c>
      <c r="M27" s="18">
        <f t="shared" si="1"/>
        <v>-1.8474111129762605E-13</v>
      </c>
      <c r="N27" s="18">
        <f t="shared" si="2"/>
        <v>2.2826185386293218E-13</v>
      </c>
    </row>
    <row r="28" spans="2:14" x14ac:dyDescent="0.35">
      <c r="B28" t="s">
        <v>146</v>
      </c>
      <c r="C28" s="18">
        <v>100.02510380017401</v>
      </c>
      <c r="D28" s="18">
        <v>100.07514137085943</v>
      </c>
      <c r="E28" s="18">
        <v>4.2780354255354007</v>
      </c>
      <c r="G28" t="s">
        <v>146</v>
      </c>
      <c r="H28" s="18">
        <v>100.025103800175</v>
      </c>
      <c r="I28" s="18">
        <v>100.07514137086</v>
      </c>
      <c r="J28" s="18">
        <v>4.2780354255350002</v>
      </c>
      <c r="L28" s="18">
        <f t="shared" si="0"/>
        <v>-9.9475983006414026E-13</v>
      </c>
      <c r="M28" s="18">
        <f t="shared" si="1"/>
        <v>-5.6843418860808015E-13</v>
      </c>
      <c r="N28" s="18">
        <f t="shared" si="2"/>
        <v>4.0056846728475648E-13</v>
      </c>
    </row>
    <row r="29" spans="2:14" x14ac:dyDescent="0.35">
      <c r="B29" t="s">
        <v>274</v>
      </c>
      <c r="C29" s="18">
        <v>100.11867658929458</v>
      </c>
      <c r="D29" s="18">
        <v>100.16876096977947</v>
      </c>
      <c r="E29" s="18">
        <v>2.74</v>
      </c>
      <c r="G29" t="s">
        <v>274</v>
      </c>
      <c r="H29" s="18">
        <v>100.11867658929501</v>
      </c>
      <c r="I29" s="18">
        <v>100.16876096978</v>
      </c>
      <c r="J29" s="18">
        <v>2.74</v>
      </c>
      <c r="L29" s="18">
        <f t="shared" si="0"/>
        <v>-4.2632564145606011E-13</v>
      </c>
      <c r="M29" s="18">
        <f t="shared" si="1"/>
        <v>-5.2580162446247414E-13</v>
      </c>
      <c r="N29" s="18">
        <f t="shared" si="2"/>
        <v>0</v>
      </c>
    </row>
    <row r="30" spans="2:14" x14ac:dyDescent="0.35">
      <c r="B30" t="s">
        <v>280</v>
      </c>
      <c r="C30" s="18">
        <v>100.11867658929458</v>
      </c>
      <c r="D30" s="18">
        <v>100.16876096977947</v>
      </c>
      <c r="E30" s="18">
        <v>2.74</v>
      </c>
      <c r="G30" t="s">
        <v>280</v>
      </c>
      <c r="H30" s="18">
        <v>100.11867658929501</v>
      </c>
      <c r="I30" s="18">
        <v>100.16876096978</v>
      </c>
      <c r="J30" s="18">
        <v>2.74</v>
      </c>
      <c r="L30" s="18">
        <f t="shared" si="0"/>
        <v>-4.2632564145606011E-13</v>
      </c>
      <c r="M30" s="18">
        <f t="shared" si="1"/>
        <v>-5.2580162446247414E-13</v>
      </c>
      <c r="N30" s="18">
        <f t="shared" si="2"/>
        <v>0</v>
      </c>
    </row>
    <row r="31" spans="2:14" x14ac:dyDescent="0.35">
      <c r="B31" t="s">
        <v>283</v>
      </c>
      <c r="C31" s="18">
        <v>100.11867658929458</v>
      </c>
      <c r="D31" s="18">
        <v>100.16876096977947</v>
      </c>
      <c r="E31" s="18">
        <v>2.74</v>
      </c>
      <c r="G31" t="s">
        <v>283</v>
      </c>
      <c r="H31" s="18">
        <v>100.11867658929501</v>
      </c>
      <c r="I31" s="18">
        <v>100.16876096978</v>
      </c>
      <c r="J31" s="18">
        <v>2.74</v>
      </c>
      <c r="L31" s="18">
        <f t="shared" si="0"/>
        <v>-4.2632564145606011E-13</v>
      </c>
      <c r="M31" s="18">
        <f t="shared" si="1"/>
        <v>-5.2580162446247414E-13</v>
      </c>
      <c r="N31" s="18">
        <f t="shared" si="2"/>
        <v>0</v>
      </c>
    </row>
    <row r="32" spans="2:14" x14ac:dyDescent="0.35">
      <c r="B32" t="s">
        <v>155</v>
      </c>
      <c r="C32" s="18">
        <v>102.04608500971793</v>
      </c>
      <c r="D32" s="18">
        <v>102.09713357650618</v>
      </c>
      <c r="E32" s="18">
        <v>2.74</v>
      </c>
      <c r="G32" t="s">
        <v>155</v>
      </c>
      <c r="H32" s="18">
        <v>102.046085009718</v>
      </c>
      <c r="I32" s="18">
        <v>102.097133576506</v>
      </c>
      <c r="J32" s="18">
        <v>2.74</v>
      </c>
      <c r="L32" s="18">
        <f t="shared" si="0"/>
        <v>0</v>
      </c>
      <c r="M32" s="18">
        <f t="shared" si="1"/>
        <v>1.8474111129762605E-13</v>
      </c>
      <c r="N32" s="18">
        <f t="shared" si="2"/>
        <v>0</v>
      </c>
    </row>
    <row r="33" spans="2:14" x14ac:dyDescent="0.35">
      <c r="B33" t="s">
        <v>55</v>
      </c>
      <c r="C33" s="18">
        <v>100.27635987513878</v>
      </c>
      <c r="D33" s="18">
        <v>100.32652313670712</v>
      </c>
      <c r="E33" s="18">
        <v>4.4542059868961905</v>
      </c>
      <c r="G33" t="s">
        <v>55</v>
      </c>
      <c r="H33" s="18">
        <v>100.27635987513899</v>
      </c>
      <c r="I33" s="18">
        <v>100.326523136707</v>
      </c>
      <c r="J33" s="18">
        <v>4.4542059868959996</v>
      </c>
      <c r="L33" s="18">
        <f t="shared" si="0"/>
        <v>-2.1316282072803006E-13</v>
      </c>
      <c r="M33" s="18">
        <f t="shared" si="1"/>
        <v>1.2789769243681803E-13</v>
      </c>
      <c r="N33" s="18">
        <f t="shared" si="2"/>
        <v>1.9095836023552692E-13</v>
      </c>
    </row>
    <row r="34" spans="2:14" x14ac:dyDescent="0.35">
      <c r="B34" t="s">
        <v>26</v>
      </c>
      <c r="C34" s="18">
        <v>100.3266613129817</v>
      </c>
      <c r="D34" s="18">
        <v>100.37684973785062</v>
      </c>
      <c r="E34" s="18">
        <v>4.7944321948423116</v>
      </c>
      <c r="G34" t="s">
        <v>26</v>
      </c>
      <c r="H34" s="18">
        <v>100.326661312982</v>
      </c>
      <c r="I34" s="18">
        <v>100.376849737851</v>
      </c>
      <c r="J34" s="18">
        <v>4.7944321948419999</v>
      </c>
      <c r="L34" s="18">
        <f t="shared" si="0"/>
        <v>-2.9842794901924208E-13</v>
      </c>
      <c r="M34" s="18">
        <f t="shared" si="1"/>
        <v>-3.836930773104541E-13</v>
      </c>
      <c r="N34" s="18">
        <f t="shared" si="2"/>
        <v>3.1175062531474396E-13</v>
      </c>
    </row>
    <row r="35" spans="2:14" x14ac:dyDescent="0.35">
      <c r="B35" t="s">
        <v>36</v>
      </c>
      <c r="C35" s="18">
        <v>100.57901635497512</v>
      </c>
      <c r="D35" s="18">
        <v>100.62933102048537</v>
      </c>
      <c r="E35" s="18">
        <v>4.5960754713339762</v>
      </c>
      <c r="G35" t="s">
        <v>36</v>
      </c>
      <c r="H35" s="18">
        <v>100.579016354975</v>
      </c>
      <c r="I35" s="18">
        <v>100.629331020485</v>
      </c>
      <c r="J35" s="18">
        <v>4.5960754713340002</v>
      </c>
      <c r="L35" s="18">
        <f t="shared" si="0"/>
        <v>1.2789769243681803E-13</v>
      </c>
      <c r="M35" s="18">
        <f t="shared" si="1"/>
        <v>3.694822225952521E-13</v>
      </c>
      <c r="N35" s="18">
        <f t="shared" si="2"/>
        <v>-2.3980817331903381E-14</v>
      </c>
    </row>
    <row r="36" spans="2:14" x14ac:dyDescent="0.35">
      <c r="B36" t="s">
        <v>73</v>
      </c>
      <c r="C36" s="18">
        <v>100.53727741040797</v>
      </c>
      <c r="D36" s="18">
        <v>100.58757119600597</v>
      </c>
      <c r="E36" s="18">
        <v>4.3805113769115032</v>
      </c>
      <c r="G36" t="s">
        <v>73</v>
      </c>
      <c r="H36" s="18">
        <v>100.537277410408</v>
      </c>
      <c r="I36" s="18">
        <v>100.587571196006</v>
      </c>
      <c r="J36" s="18">
        <v>4.3805113769119997</v>
      </c>
      <c r="L36" s="18">
        <f t="shared" si="0"/>
        <v>0</v>
      </c>
      <c r="M36" s="18">
        <f t="shared" si="1"/>
        <v>0</v>
      </c>
      <c r="N36" s="18">
        <f t="shared" si="2"/>
        <v>-4.9649173661237E-13</v>
      </c>
    </row>
    <row r="37" spans="2:14" x14ac:dyDescent="0.35">
      <c r="B37" t="s">
        <v>86</v>
      </c>
      <c r="C37" s="18">
        <v>100.6431560368643</v>
      </c>
      <c r="D37" s="18">
        <v>100.69350278825843</v>
      </c>
      <c r="E37" s="18">
        <v>4.3759029907476812</v>
      </c>
      <c r="G37" t="s">
        <v>86</v>
      </c>
      <c r="H37" s="18">
        <v>100.64315603686499</v>
      </c>
      <c r="I37" s="18">
        <v>100.693502788259</v>
      </c>
      <c r="J37" s="18">
        <v>4.375902990748</v>
      </c>
      <c r="L37" s="18">
        <f t="shared" si="0"/>
        <v>-6.9633188104489818E-13</v>
      </c>
      <c r="M37" s="18">
        <f t="shared" si="1"/>
        <v>-5.6843418860808015E-13</v>
      </c>
      <c r="N37" s="18">
        <f t="shared" si="2"/>
        <v>-3.1885605267234496E-13</v>
      </c>
    </row>
    <row r="38" spans="2:14" x14ac:dyDescent="0.35">
      <c r="B38" t="s">
        <v>190</v>
      </c>
      <c r="C38" s="18">
        <v>100.85387482170401</v>
      </c>
      <c r="D38" s="18">
        <v>100.9043269851966</v>
      </c>
      <c r="E38" s="18">
        <v>2.74</v>
      </c>
      <c r="G38" t="s">
        <v>190</v>
      </c>
      <c r="H38" s="18">
        <v>100.853874821704</v>
      </c>
      <c r="I38" s="18">
        <v>100.904326985197</v>
      </c>
      <c r="J38" s="18">
        <v>2.74</v>
      </c>
      <c r="L38" s="18">
        <f t="shared" si="0"/>
        <v>0</v>
      </c>
      <c r="M38" s="18">
        <f t="shared" si="1"/>
        <v>-3.979039320256561E-13</v>
      </c>
      <c r="N38" s="18">
        <f t="shared" si="2"/>
        <v>0</v>
      </c>
    </row>
    <row r="39" spans="2:14" x14ac:dyDescent="0.35">
      <c r="B39" t="s">
        <v>286</v>
      </c>
      <c r="C39" s="18">
        <v>99.985549568800877</v>
      </c>
      <c r="D39" s="18">
        <v>100.03556735247712</v>
      </c>
      <c r="E39" s="18">
        <v>2.74</v>
      </c>
      <c r="G39" t="s">
        <v>286</v>
      </c>
      <c r="H39" s="18">
        <v>99.985549568801005</v>
      </c>
      <c r="I39" s="18">
        <v>100.035567352477</v>
      </c>
      <c r="J39" s="18">
        <v>2.74</v>
      </c>
      <c r="L39" s="18">
        <f t="shared" si="0"/>
        <v>-1.2789769243681803E-13</v>
      </c>
      <c r="M39" s="18">
        <f t="shared" si="1"/>
        <v>1.1368683772161603E-13</v>
      </c>
      <c r="N39" s="18">
        <f t="shared" si="2"/>
        <v>0</v>
      </c>
    </row>
    <row r="40" spans="2:14" x14ac:dyDescent="0.35">
      <c r="B40" t="s">
        <v>295</v>
      </c>
      <c r="C40" s="18">
        <v>99.985549568800877</v>
      </c>
      <c r="D40" s="18">
        <v>100.03556735247712</v>
      </c>
      <c r="E40" s="18">
        <v>2.74</v>
      </c>
      <c r="G40" t="s">
        <v>295</v>
      </c>
      <c r="H40" s="18">
        <v>99.985549568801005</v>
      </c>
      <c r="I40" s="18">
        <v>100.035567352477</v>
      </c>
      <c r="J40" s="18">
        <v>2.74</v>
      </c>
      <c r="L40" s="18">
        <f t="shared" si="0"/>
        <v>-1.2789769243681803E-13</v>
      </c>
      <c r="M40" s="18">
        <f t="shared" si="1"/>
        <v>1.1368683772161603E-13</v>
      </c>
      <c r="N40" s="18">
        <f t="shared" si="2"/>
        <v>0</v>
      </c>
    </row>
    <row r="41" spans="2:14" x14ac:dyDescent="0.35">
      <c r="B41" t="s">
        <v>296</v>
      </c>
      <c r="C41" s="18">
        <v>99.985549568800877</v>
      </c>
      <c r="D41" s="18">
        <v>100.03556735247712</v>
      </c>
      <c r="E41" s="18">
        <v>2.74</v>
      </c>
      <c r="G41" t="s">
        <v>296</v>
      </c>
      <c r="H41" s="18">
        <v>99.985549568801005</v>
      </c>
      <c r="I41" s="18">
        <v>100.035567352477</v>
      </c>
      <c r="J41" s="18">
        <v>2.74</v>
      </c>
      <c r="L41" s="18">
        <f t="shared" si="0"/>
        <v>-1.2789769243681803E-13</v>
      </c>
      <c r="M41" s="18">
        <f t="shared" si="1"/>
        <v>1.1368683772161603E-13</v>
      </c>
      <c r="N41" s="18">
        <f t="shared" si="2"/>
        <v>0</v>
      </c>
    </row>
    <row r="42" spans="2:14" x14ac:dyDescent="0.35">
      <c r="B42" t="s">
        <v>179</v>
      </c>
      <c r="C42" s="18">
        <v>101.36668698357887</v>
      </c>
      <c r="D42" s="18">
        <v>101.41739568141958</v>
      </c>
      <c r="E42" s="18">
        <v>2.74</v>
      </c>
      <c r="G42" t="s">
        <v>179</v>
      </c>
      <c r="H42" s="18">
        <v>101.36668698357801</v>
      </c>
      <c r="I42" s="18">
        <v>101.41739568141899</v>
      </c>
      <c r="J42" s="18">
        <v>2.74</v>
      </c>
      <c r="L42" s="18">
        <f t="shared" si="0"/>
        <v>8.6686213762732223E-13</v>
      </c>
      <c r="M42" s="18">
        <f t="shared" si="1"/>
        <v>5.8264504332328215E-13</v>
      </c>
      <c r="N42" s="18">
        <f t="shared" si="2"/>
        <v>0</v>
      </c>
    </row>
    <row r="43" spans="2:14" x14ac:dyDescent="0.35">
      <c r="B43" t="s">
        <v>41</v>
      </c>
      <c r="C43" s="18">
        <v>101.26118283624261</v>
      </c>
      <c r="D43" s="18">
        <v>101.31183875562041</v>
      </c>
      <c r="E43" s="18">
        <v>4.5651130774126063</v>
      </c>
      <c r="G43" t="s">
        <v>41</v>
      </c>
      <c r="H43" s="18">
        <v>101.26118283624299</v>
      </c>
      <c r="I43" s="18">
        <v>101.311838755621</v>
      </c>
      <c r="J43" s="18">
        <v>4.5651130774129998</v>
      </c>
      <c r="L43" s="18">
        <f t="shared" si="0"/>
        <v>-3.836930773104541E-13</v>
      </c>
      <c r="M43" s="18">
        <f t="shared" si="1"/>
        <v>-5.8264504332328215E-13</v>
      </c>
      <c r="N43" s="18">
        <f t="shared" si="2"/>
        <v>-3.9346303992715548E-13</v>
      </c>
    </row>
    <row r="44" spans="2:14" x14ac:dyDescent="0.35">
      <c r="B44" t="s">
        <v>29</v>
      </c>
      <c r="C44" s="18">
        <v>101.41348986313905</v>
      </c>
      <c r="D44" s="18">
        <v>101.4642219741261</v>
      </c>
      <c r="E44" s="18">
        <v>4.7430512020554518</v>
      </c>
      <c r="G44" t="s">
        <v>29</v>
      </c>
      <c r="H44" s="18">
        <v>101.41348986313901</v>
      </c>
      <c r="I44" s="18">
        <v>101.464221974126</v>
      </c>
      <c r="J44" s="18">
        <v>4.7430512020549997</v>
      </c>
      <c r="L44" s="18">
        <f t="shared" si="0"/>
        <v>0</v>
      </c>
      <c r="M44" s="18">
        <f t="shared" si="1"/>
        <v>0</v>
      </c>
      <c r="N44" s="18">
        <f t="shared" si="2"/>
        <v>4.5208281562736374E-13</v>
      </c>
    </row>
    <row r="45" spans="2:14" x14ac:dyDescent="0.35">
      <c r="B45" t="s">
        <v>193</v>
      </c>
      <c r="C45" s="18">
        <v>101.91469468812963</v>
      </c>
      <c r="D45" s="18">
        <v>101.96567752689307</v>
      </c>
      <c r="E45" s="18">
        <v>2.74</v>
      </c>
      <c r="G45" t="s">
        <v>193</v>
      </c>
      <c r="H45" s="18">
        <v>101.91469468813</v>
      </c>
      <c r="I45" s="18">
        <v>101.965677526893</v>
      </c>
      <c r="J45" s="18">
        <v>2.74</v>
      </c>
      <c r="L45" s="18">
        <f t="shared" si="0"/>
        <v>-3.694822225952521E-13</v>
      </c>
      <c r="M45" s="18">
        <f t="shared" si="1"/>
        <v>0</v>
      </c>
      <c r="N45" s="18">
        <f t="shared" si="2"/>
        <v>0</v>
      </c>
    </row>
    <row r="46" spans="2:14" x14ac:dyDescent="0.35">
      <c r="B46" t="s">
        <v>310</v>
      </c>
      <c r="C46" s="18">
        <v>99.909706197476567</v>
      </c>
      <c r="D46" s="18">
        <v>99.959686040496806</v>
      </c>
      <c r="E46" s="18">
        <v>2.74</v>
      </c>
      <c r="G46" t="s">
        <v>310</v>
      </c>
      <c r="H46" s="18">
        <v>99.909706197477007</v>
      </c>
      <c r="I46" s="18">
        <v>99.959686040497004</v>
      </c>
      <c r="J46" s="18">
        <v>2.74</v>
      </c>
      <c r="L46" s="18">
        <f t="shared" si="0"/>
        <v>-4.4053649617126212E-13</v>
      </c>
      <c r="M46" s="18">
        <f t="shared" si="1"/>
        <v>-1.9895196601282805E-13</v>
      </c>
      <c r="N46" s="18">
        <f t="shared" si="2"/>
        <v>0</v>
      </c>
    </row>
    <row r="47" spans="2:14" x14ac:dyDescent="0.35">
      <c r="B47" t="s">
        <v>44</v>
      </c>
      <c r="C47" s="18">
        <v>100.821672090185</v>
      </c>
      <c r="D47" s="18">
        <v>100.87210814425713</v>
      </c>
      <c r="E47" s="18">
        <v>4.5540338994704879</v>
      </c>
      <c r="G47" t="s">
        <v>44</v>
      </c>
      <c r="H47" s="18">
        <v>100.821672090185</v>
      </c>
      <c r="I47" s="18">
        <v>100.872108144257</v>
      </c>
      <c r="J47" s="18">
        <v>4.5540338994700003</v>
      </c>
      <c r="L47" s="18">
        <f t="shared" si="0"/>
        <v>0</v>
      </c>
      <c r="M47" s="18">
        <f t="shared" si="1"/>
        <v>1.2789769243681803E-13</v>
      </c>
      <c r="N47" s="18">
        <f t="shared" si="2"/>
        <v>4.8760995241536875E-13</v>
      </c>
    </row>
    <row r="48" spans="2:14" x14ac:dyDescent="0.35">
      <c r="B48" t="s">
        <v>316</v>
      </c>
      <c r="C48" s="18">
        <v>100.06225879428668</v>
      </c>
      <c r="D48" s="18">
        <v>100.11231495176256</v>
      </c>
      <c r="E48" s="18">
        <v>2.74</v>
      </c>
      <c r="G48" t="s">
        <v>316</v>
      </c>
      <c r="H48" s="18">
        <v>100.062258794287</v>
      </c>
      <c r="I48" s="18">
        <v>100.112314951763</v>
      </c>
      <c r="J48" s="18">
        <v>2.74</v>
      </c>
      <c r="L48" s="18">
        <f t="shared" si="0"/>
        <v>-3.2684965844964609E-13</v>
      </c>
      <c r="M48" s="18">
        <f t="shared" si="1"/>
        <v>-4.4053649617126212E-13</v>
      </c>
      <c r="N48" s="18">
        <f t="shared" si="2"/>
        <v>0</v>
      </c>
    </row>
    <row r="49" spans="2:14" x14ac:dyDescent="0.35">
      <c r="B49" t="s">
        <v>63</v>
      </c>
      <c r="C49" s="18">
        <v>100.91557727543072</v>
      </c>
      <c r="D49" s="18">
        <v>100.96606030558351</v>
      </c>
      <c r="E49" s="18">
        <v>4.425992245785265</v>
      </c>
      <c r="G49" t="s">
        <v>63</v>
      </c>
      <c r="H49" s="18">
        <v>100.91557727543</v>
      </c>
      <c r="I49" s="18">
        <v>100.966060305583</v>
      </c>
      <c r="J49" s="18">
        <v>4.4259922457850003</v>
      </c>
      <c r="L49" s="18">
        <f t="shared" si="0"/>
        <v>7.2475359047530219E-13</v>
      </c>
      <c r="M49" s="18">
        <f t="shared" si="1"/>
        <v>5.1159076974727213E-13</v>
      </c>
      <c r="N49" s="18">
        <f t="shared" si="2"/>
        <v>2.6467716907063732E-13</v>
      </c>
    </row>
    <row r="50" spans="2:14" x14ac:dyDescent="0.35">
      <c r="B50" t="s">
        <v>237</v>
      </c>
      <c r="C50" s="18">
        <v>101.33134598968736</v>
      </c>
      <c r="D50" s="18">
        <v>101.38203700819146</v>
      </c>
      <c r="E50" s="18">
        <v>2.94</v>
      </c>
      <c r="G50" t="s">
        <v>237</v>
      </c>
      <c r="H50" s="18">
        <v>101.33134598968699</v>
      </c>
      <c r="I50" s="18">
        <v>101.38203700819101</v>
      </c>
      <c r="J50" s="18">
        <v>2.94</v>
      </c>
      <c r="L50" s="18">
        <f t="shared" si="0"/>
        <v>3.694822225952521E-13</v>
      </c>
      <c r="M50" s="18">
        <f t="shared" si="1"/>
        <v>4.5474735088646412E-13</v>
      </c>
      <c r="N50" s="18">
        <f t="shared" si="2"/>
        <v>0</v>
      </c>
    </row>
    <row r="51" spans="2:14" x14ac:dyDescent="0.35">
      <c r="B51" t="s">
        <v>338</v>
      </c>
      <c r="C51" s="18">
        <v>99.752463171977311</v>
      </c>
      <c r="D51" s="18">
        <v>99.802364354154378</v>
      </c>
      <c r="E51" s="18">
        <v>2.94</v>
      </c>
      <c r="G51" t="s">
        <v>338</v>
      </c>
      <c r="H51" s="18">
        <v>99.752463171976999</v>
      </c>
      <c r="I51" s="18">
        <v>99.802364354153994</v>
      </c>
      <c r="J51" s="18">
        <v>2.94</v>
      </c>
      <c r="L51" s="18">
        <f t="shared" si="0"/>
        <v>3.1263880373444408E-13</v>
      </c>
      <c r="M51" s="18">
        <f t="shared" si="1"/>
        <v>3.836930773104541E-13</v>
      </c>
      <c r="N51" s="18">
        <f t="shared" si="2"/>
        <v>0</v>
      </c>
    </row>
    <row r="52" spans="2:14" x14ac:dyDescent="0.35">
      <c r="B52" t="s">
        <v>154</v>
      </c>
      <c r="C52" s="18">
        <v>102.87900150954889</v>
      </c>
      <c r="D52" s="18">
        <v>102.93046674292034</v>
      </c>
      <c r="E52" s="18">
        <v>2.94</v>
      </c>
      <c r="G52" t="s">
        <v>154</v>
      </c>
      <c r="H52" s="18">
        <v>102.879001509549</v>
      </c>
      <c r="I52" s="18">
        <v>102.93046674292</v>
      </c>
      <c r="J52" s="18">
        <v>2.94</v>
      </c>
      <c r="L52" s="18">
        <f t="shared" si="0"/>
        <v>-1.1368683772161603E-13</v>
      </c>
      <c r="M52" s="18">
        <f t="shared" si="1"/>
        <v>3.4106051316484809E-13</v>
      </c>
      <c r="N52" s="18">
        <f t="shared" si="2"/>
        <v>0</v>
      </c>
    </row>
    <row r="53" spans="2:14" x14ac:dyDescent="0.35">
      <c r="B53" t="s">
        <v>48</v>
      </c>
      <c r="C53" s="18">
        <v>100.23098978014627</v>
      </c>
      <c r="D53" s="18">
        <v>100.28113034531893</v>
      </c>
      <c r="E53" s="18">
        <v>4.5808717793481009</v>
      </c>
      <c r="G53" t="s">
        <v>48</v>
      </c>
      <c r="H53" s="18">
        <v>100.23098978014499</v>
      </c>
      <c r="I53" s="18">
        <v>100.281130345318</v>
      </c>
      <c r="J53" s="18">
        <v>4.5808717793479996</v>
      </c>
      <c r="L53" s="18">
        <f t="shared" si="0"/>
        <v>1.2789769243681803E-12</v>
      </c>
      <c r="M53" s="18">
        <f t="shared" si="1"/>
        <v>9.2370555648813024E-13</v>
      </c>
      <c r="N53" s="18">
        <f t="shared" si="2"/>
        <v>1.0125233984581428E-13</v>
      </c>
    </row>
    <row r="54" spans="2:14" x14ac:dyDescent="0.35">
      <c r="B54" t="s">
        <v>54</v>
      </c>
      <c r="C54" s="18">
        <v>100.28018916760806</v>
      </c>
      <c r="D54" s="18">
        <v>100.33035434478045</v>
      </c>
      <c r="E54" s="18">
        <v>4.485183003077978</v>
      </c>
      <c r="G54" t="s">
        <v>54</v>
      </c>
      <c r="H54" s="18">
        <v>100.280189167609</v>
      </c>
      <c r="I54" s="18">
        <v>100.330354344781</v>
      </c>
      <c r="J54" s="18">
        <v>4.4851830030780002</v>
      </c>
      <c r="L54" s="18">
        <f t="shared" si="0"/>
        <v>-9.3791641120333225E-13</v>
      </c>
      <c r="M54" s="18">
        <f t="shared" si="1"/>
        <v>-5.5422333389287814E-13</v>
      </c>
      <c r="N54" s="18">
        <f t="shared" si="2"/>
        <v>-2.2204460492503131E-14</v>
      </c>
    </row>
    <row r="55" spans="2:14" x14ac:dyDescent="0.35">
      <c r="B55" t="s">
        <v>35</v>
      </c>
      <c r="C55" s="18">
        <v>100.58598782649344</v>
      </c>
      <c r="D55" s="18">
        <v>100.63630597948317</v>
      </c>
      <c r="E55" s="18">
        <v>4.6268093355386819</v>
      </c>
      <c r="G55" t="s">
        <v>35</v>
      </c>
      <c r="H55" s="18">
        <v>100.585987826493</v>
      </c>
      <c r="I55" s="18">
        <v>100.636305979483</v>
      </c>
      <c r="J55" s="18">
        <v>4.6268093355389999</v>
      </c>
      <c r="L55" s="18">
        <f t="shared" si="0"/>
        <v>4.4053649617126212E-13</v>
      </c>
      <c r="M55" s="18">
        <f t="shared" si="1"/>
        <v>1.7053025658242404E-13</v>
      </c>
      <c r="N55" s="18">
        <f t="shared" si="2"/>
        <v>-3.1796787425264483E-13</v>
      </c>
    </row>
    <row r="56" spans="2:14" x14ac:dyDescent="0.35">
      <c r="B56" t="s">
        <v>72</v>
      </c>
      <c r="C56" s="18">
        <v>100.54433372625672</v>
      </c>
      <c r="D56" s="18">
        <v>100.5946310417776</v>
      </c>
      <c r="E56" s="18">
        <v>4.4112692238585547</v>
      </c>
      <c r="G56" t="s">
        <v>72</v>
      </c>
      <c r="H56" s="18">
        <v>100.54433372625699</v>
      </c>
      <c r="I56" s="18">
        <v>100.594631041778</v>
      </c>
      <c r="J56" s="18">
        <v>4.4112692238589997</v>
      </c>
      <c r="L56" s="18">
        <f t="shared" si="0"/>
        <v>-2.7000623958883807E-13</v>
      </c>
      <c r="M56" s="18">
        <f t="shared" si="1"/>
        <v>-3.979039320256561E-13</v>
      </c>
      <c r="N56" s="18">
        <f t="shared" si="2"/>
        <v>-4.4497738826976274E-13</v>
      </c>
    </row>
    <row r="57" spans="2:14" x14ac:dyDescent="0.35">
      <c r="B57" t="s">
        <v>85</v>
      </c>
      <c r="C57" s="18">
        <v>100.65148451645828</v>
      </c>
      <c r="D57" s="18">
        <v>100.70183543417536</v>
      </c>
      <c r="E57" s="18">
        <v>4.4065731084917621</v>
      </c>
      <c r="G57" t="s">
        <v>85</v>
      </c>
      <c r="H57" s="18">
        <v>100.65148451645901</v>
      </c>
      <c r="I57" s="18">
        <v>100.701835434176</v>
      </c>
      <c r="J57" s="18">
        <v>4.4065731084920001</v>
      </c>
      <c r="L57" s="18">
        <f t="shared" si="0"/>
        <v>-7.2475359047530219E-13</v>
      </c>
      <c r="M57" s="18">
        <f t="shared" si="1"/>
        <v>-6.3948846218409017E-13</v>
      </c>
      <c r="N57" s="18">
        <f t="shared" si="2"/>
        <v>-2.3803181647963356E-13</v>
      </c>
    </row>
    <row r="58" spans="2:14" x14ac:dyDescent="0.35">
      <c r="B58" t="s">
        <v>162</v>
      </c>
      <c r="C58" s="18">
        <v>100.62784561833065</v>
      </c>
      <c r="D58" s="18">
        <v>100.678184710686</v>
      </c>
      <c r="E58" s="18">
        <v>4.244651423027114</v>
      </c>
      <c r="G58" t="s">
        <v>162</v>
      </c>
      <c r="H58" s="18">
        <v>100.62784561833099</v>
      </c>
      <c r="I58" s="18">
        <v>100.678184710686</v>
      </c>
      <c r="J58" s="18">
        <v>4.2446514230270003</v>
      </c>
      <c r="L58" s="18">
        <f t="shared" si="0"/>
        <v>-3.4106051316484809E-13</v>
      </c>
      <c r="M58" s="18">
        <f t="shared" si="1"/>
        <v>0</v>
      </c>
      <c r="N58" s="18">
        <f t="shared" si="2"/>
        <v>1.1368683772161603E-13</v>
      </c>
    </row>
    <row r="59" spans="2:14" x14ac:dyDescent="0.35">
      <c r="B59" t="s">
        <v>254</v>
      </c>
      <c r="C59" s="18">
        <v>101.48631204853433</v>
      </c>
      <c r="D59" s="18">
        <v>101.53708058882874</v>
      </c>
      <c r="E59" s="18">
        <v>2.94</v>
      </c>
      <c r="G59" t="s">
        <v>254</v>
      </c>
      <c r="H59" s="18">
        <v>101.486312048535</v>
      </c>
      <c r="I59" s="18">
        <v>101.537080588829</v>
      </c>
      <c r="J59" s="18">
        <v>2.94</v>
      </c>
      <c r="L59" s="18">
        <f t="shared" si="0"/>
        <v>-6.6791017161449417E-13</v>
      </c>
      <c r="M59" s="18">
        <f t="shared" si="1"/>
        <v>-2.5579538487363607E-13</v>
      </c>
      <c r="N59" s="18">
        <f t="shared" si="2"/>
        <v>0</v>
      </c>
    </row>
    <row r="60" spans="2:14" x14ac:dyDescent="0.35">
      <c r="B60" t="s">
        <v>367</v>
      </c>
      <c r="C60" s="18">
        <v>99.95</v>
      </c>
      <c r="D60" s="18">
        <v>100</v>
      </c>
      <c r="E60" s="18">
        <v>2.94</v>
      </c>
      <c r="G60" t="s">
        <v>367</v>
      </c>
      <c r="H60" s="18">
        <v>99.95</v>
      </c>
      <c r="I60" s="18">
        <v>100</v>
      </c>
      <c r="J60" s="18">
        <v>2.94</v>
      </c>
      <c r="L60" s="18">
        <f t="shared" si="0"/>
        <v>0</v>
      </c>
      <c r="M60" s="18">
        <f t="shared" si="1"/>
        <v>0</v>
      </c>
      <c r="N60" s="18">
        <f t="shared" si="2"/>
        <v>0</v>
      </c>
    </row>
    <row r="61" spans="2:14" x14ac:dyDescent="0.35">
      <c r="B61" t="s">
        <v>60</v>
      </c>
      <c r="C61" s="18">
        <v>100.89061741453271</v>
      </c>
      <c r="D61" s="18">
        <v>100.94108795851196</v>
      </c>
      <c r="E61" s="18">
        <v>4.4580458671592247</v>
      </c>
      <c r="G61" t="s">
        <v>60</v>
      </c>
      <c r="H61" s="18">
        <v>100.890617414532</v>
      </c>
      <c r="I61" s="18">
        <v>100.94108795851101</v>
      </c>
      <c r="J61" s="18">
        <v>4.458045867159</v>
      </c>
      <c r="L61" s="18">
        <f t="shared" si="0"/>
        <v>7.1054273576010019E-13</v>
      </c>
      <c r="M61" s="18">
        <f t="shared" si="1"/>
        <v>9.5212726591853425E-13</v>
      </c>
      <c r="N61" s="18">
        <f t="shared" si="2"/>
        <v>2.2470914018413168E-13</v>
      </c>
    </row>
    <row r="62" spans="2:14" x14ac:dyDescent="0.35">
      <c r="B62" t="s">
        <v>40</v>
      </c>
      <c r="C62" s="18">
        <v>101.27577280335292</v>
      </c>
      <c r="D62" s="18">
        <v>101.32643602136359</v>
      </c>
      <c r="E62" s="18">
        <v>4.5952963341356243</v>
      </c>
      <c r="G62" t="s">
        <v>40</v>
      </c>
      <c r="H62" s="18">
        <v>101.27577280335299</v>
      </c>
      <c r="I62" s="18">
        <v>101.326436021364</v>
      </c>
      <c r="J62" s="18">
        <v>4.595296334136</v>
      </c>
      <c r="L62" s="18">
        <f t="shared" si="0"/>
        <v>0</v>
      </c>
      <c r="M62" s="18">
        <f t="shared" si="1"/>
        <v>-4.1211478674085811E-13</v>
      </c>
      <c r="N62" s="18">
        <f t="shared" si="2"/>
        <v>-3.7569947153315297E-13</v>
      </c>
    </row>
    <row r="63" spans="2:14" x14ac:dyDescent="0.35">
      <c r="B63" t="s">
        <v>51</v>
      </c>
      <c r="C63" s="18">
        <v>100.37508300905409</v>
      </c>
      <c r="D63" s="18">
        <v>100.42529565688253</v>
      </c>
      <c r="E63" s="18">
        <v>4.5742957189742395</v>
      </c>
      <c r="G63" t="s">
        <v>51</v>
      </c>
      <c r="H63" s="18">
        <v>100.37508300905399</v>
      </c>
      <c r="I63" s="18">
        <v>100.425295656882</v>
      </c>
      <c r="J63" s="18">
        <v>4.5742957189739997</v>
      </c>
      <c r="L63" s="18">
        <f t="shared" si="0"/>
        <v>0</v>
      </c>
      <c r="M63" s="18">
        <f t="shared" si="1"/>
        <v>5.2580162446247414E-13</v>
      </c>
      <c r="N63" s="18">
        <f t="shared" si="2"/>
        <v>2.3980817331903381E-13</v>
      </c>
    </row>
    <row r="64" spans="2:14" x14ac:dyDescent="0.35">
      <c r="B64" t="s">
        <v>264</v>
      </c>
      <c r="C64" s="18">
        <v>101.70531594687129</v>
      </c>
      <c r="D64" s="18">
        <v>101.75619404389323</v>
      </c>
      <c r="E64" s="18">
        <v>2.94</v>
      </c>
      <c r="G64" t="s">
        <v>264</v>
      </c>
      <c r="H64" s="18">
        <v>101.705315946871</v>
      </c>
      <c r="I64" s="18">
        <v>101.756194043893</v>
      </c>
      <c r="J64" s="18">
        <v>2.94</v>
      </c>
      <c r="L64" s="18">
        <f t="shared" si="0"/>
        <v>2.9842794901924208E-13</v>
      </c>
      <c r="M64" s="18">
        <f t="shared" si="1"/>
        <v>2.2737367544323206E-13</v>
      </c>
      <c r="N64" s="18">
        <f t="shared" si="2"/>
        <v>0</v>
      </c>
    </row>
    <row r="65" spans="2:14" x14ac:dyDescent="0.35">
      <c r="B65" t="s">
        <v>43</v>
      </c>
      <c r="C65" s="18">
        <v>100.83144121989193</v>
      </c>
      <c r="D65" s="18">
        <v>100.88188216097241</v>
      </c>
      <c r="E65" s="18">
        <v>4.58456949942717</v>
      </c>
      <c r="G65" t="s">
        <v>43</v>
      </c>
      <c r="H65" s="18">
        <v>100.831441219892</v>
      </c>
      <c r="I65" s="18">
        <v>100.881882160972</v>
      </c>
      <c r="J65" s="18">
        <v>4.5845694994270003</v>
      </c>
      <c r="L65" s="18">
        <f t="shared" si="0"/>
        <v>0</v>
      </c>
      <c r="M65" s="18">
        <f t="shared" si="1"/>
        <v>4.1211478674085811E-13</v>
      </c>
      <c r="N65" s="18">
        <f t="shared" si="2"/>
        <v>1.6964207816272392E-13</v>
      </c>
    </row>
    <row r="66" spans="2:14" x14ac:dyDescent="0.35">
      <c r="B66" t="s">
        <v>261</v>
      </c>
      <c r="C66" s="18">
        <v>100.92695456927051</v>
      </c>
      <c r="D66" s="18">
        <v>100.97744329091596</v>
      </c>
      <c r="E66" s="18">
        <v>4.4564408182087787</v>
      </c>
      <c r="G66" t="s">
        <v>261</v>
      </c>
      <c r="H66" s="18">
        <v>100.92695456926999</v>
      </c>
      <c r="I66" s="18">
        <v>100.97744329091501</v>
      </c>
      <c r="J66" s="18">
        <v>4.4564408182089998</v>
      </c>
      <c r="L66" s="18">
        <f t="shared" si="0"/>
        <v>5.1159076974727213E-13</v>
      </c>
      <c r="M66" s="18">
        <f t="shared" si="1"/>
        <v>9.5212726591853425E-13</v>
      </c>
      <c r="N66" s="18">
        <f t="shared" si="2"/>
        <v>-2.2115642650533118E-13</v>
      </c>
    </row>
    <row r="67" spans="2:14" x14ac:dyDescent="0.35">
      <c r="B67" t="s">
        <v>275</v>
      </c>
      <c r="C67" s="18">
        <v>100.45308361067084</v>
      </c>
      <c r="D67" s="18">
        <v>100.50333527830999</v>
      </c>
      <c r="E67" s="18">
        <v>3.2</v>
      </c>
      <c r="G67" t="s">
        <v>275</v>
      </c>
      <c r="H67" s="18">
        <v>100.453083610671</v>
      </c>
      <c r="I67" s="18">
        <v>100.50333527831</v>
      </c>
      <c r="J67" s="18">
        <v>3.2</v>
      </c>
      <c r="L67" s="18">
        <f t="shared" si="0"/>
        <v>-1.5631940186722204E-13</v>
      </c>
      <c r="M67" s="18">
        <f t="shared" si="1"/>
        <v>0</v>
      </c>
      <c r="N67" s="18">
        <f t="shared" si="2"/>
        <v>0</v>
      </c>
    </row>
    <row r="68" spans="2:14" x14ac:dyDescent="0.35">
      <c r="B68" t="s">
        <v>181</v>
      </c>
      <c r="C68" s="18">
        <v>105.16356283017576</v>
      </c>
      <c r="D68" s="18">
        <v>105.21617091563357</v>
      </c>
      <c r="E68" s="18">
        <v>3.2</v>
      </c>
      <c r="G68" t="s">
        <v>181</v>
      </c>
      <c r="H68" s="18">
        <v>105.16356283017601</v>
      </c>
      <c r="I68" s="18">
        <v>105.216170915634</v>
      </c>
      <c r="J68" s="18">
        <v>3.2</v>
      </c>
      <c r="L68" s="18">
        <f t="shared" si="0"/>
        <v>-2.4158453015843406E-13</v>
      </c>
      <c r="M68" s="18">
        <f t="shared" si="1"/>
        <v>-4.2632564145606011E-13</v>
      </c>
      <c r="N68" s="18">
        <f t="shared" si="2"/>
        <v>0</v>
      </c>
    </row>
    <row r="69" spans="2:14" x14ac:dyDescent="0.35">
      <c r="B69" t="s">
        <v>47</v>
      </c>
      <c r="C69" s="18">
        <v>100.23413892951044</v>
      </c>
      <c r="D69" s="18">
        <v>100.28428107004545</v>
      </c>
      <c r="E69" s="18">
        <v>4.6118892718287343</v>
      </c>
      <c r="G69" t="s">
        <v>47</v>
      </c>
      <c r="H69" s="18">
        <v>100.23413892951</v>
      </c>
      <c r="I69" s="18">
        <v>100.284281070045</v>
      </c>
      <c r="J69" s="18">
        <v>4.6118892718289999</v>
      </c>
      <c r="L69" s="18">
        <f t="shared" ref="L69:L132" si="3">C69-H69</f>
        <v>4.4053649617126212E-13</v>
      </c>
      <c r="M69" s="18">
        <f t="shared" ref="M69:M132" si="4">D69-I69</f>
        <v>4.5474735088646412E-13</v>
      </c>
      <c r="N69" s="18">
        <f t="shared" ref="N69:N132" si="5">E69-J69</f>
        <v>-2.6556534749033744E-13</v>
      </c>
    </row>
    <row r="70" spans="2:14" x14ac:dyDescent="0.35">
      <c r="B70" t="s">
        <v>53</v>
      </c>
      <c r="C70" s="18">
        <v>100.28401846007735</v>
      </c>
      <c r="D70" s="18">
        <v>100.33418555285377</v>
      </c>
      <c r="E70" s="18">
        <v>4.5161576535776433</v>
      </c>
      <c r="G70" t="s">
        <v>53</v>
      </c>
      <c r="H70" s="18">
        <v>100.284018460078</v>
      </c>
      <c r="I70" s="18">
        <v>100.334185552854</v>
      </c>
      <c r="J70" s="18">
        <v>4.5161576535780004</v>
      </c>
      <c r="L70" s="18">
        <f t="shared" si="3"/>
        <v>-6.5369931689929217E-13</v>
      </c>
      <c r="M70" s="18">
        <f t="shared" si="4"/>
        <v>-2.2737367544323206E-13</v>
      </c>
      <c r="N70" s="18">
        <f t="shared" si="5"/>
        <v>-3.5704772471945034E-13</v>
      </c>
    </row>
    <row r="71" spans="2:14" x14ac:dyDescent="0.35">
      <c r="B71" t="s">
        <v>71</v>
      </c>
      <c r="C71" s="18">
        <v>100.55139004210548</v>
      </c>
      <c r="D71" s="18">
        <v>100.60169088754925</v>
      </c>
      <c r="E71" s="18">
        <v>4.4420227538671169</v>
      </c>
      <c r="G71" t="s">
        <v>71</v>
      </c>
      <c r="H71" s="18">
        <v>100.551390042105</v>
      </c>
      <c r="I71" s="18">
        <v>100.601690887549</v>
      </c>
      <c r="J71" s="18">
        <v>4.4420227538669996</v>
      </c>
      <c r="L71" s="18">
        <f t="shared" si="3"/>
        <v>4.8316906031686813E-13</v>
      </c>
      <c r="M71" s="18">
        <f t="shared" si="4"/>
        <v>2.5579538487363607E-13</v>
      </c>
      <c r="N71" s="18">
        <f t="shared" si="5"/>
        <v>1.1723955140041653E-13</v>
      </c>
    </row>
    <row r="72" spans="2:14" x14ac:dyDescent="0.35">
      <c r="B72" t="s">
        <v>84</v>
      </c>
      <c r="C72" s="18">
        <v>100.65981299605227</v>
      </c>
      <c r="D72" s="18">
        <v>100.7101680800923</v>
      </c>
      <c r="E72" s="18">
        <v>4.4372381510138217</v>
      </c>
      <c r="G72" t="s">
        <v>84</v>
      </c>
      <c r="H72" s="18">
        <v>100.65981299605301</v>
      </c>
      <c r="I72" s="18">
        <v>100.710168080093</v>
      </c>
      <c r="J72" s="18">
        <v>4.4372381510140002</v>
      </c>
      <c r="L72" s="18">
        <f t="shared" si="3"/>
        <v>-7.3896444519050419E-13</v>
      </c>
      <c r="M72" s="18">
        <f t="shared" si="4"/>
        <v>-6.9633188104489818E-13</v>
      </c>
      <c r="N72" s="18">
        <f t="shared" si="5"/>
        <v>-1.7852386235972517E-13</v>
      </c>
    </row>
    <row r="73" spans="2:14" x14ac:dyDescent="0.35">
      <c r="B73" t="s">
        <v>287</v>
      </c>
      <c r="C73" s="18">
        <v>100.16485450599447</v>
      </c>
      <c r="D73" s="18">
        <v>100.21496198698796</v>
      </c>
      <c r="E73" s="18">
        <v>3.2</v>
      </c>
      <c r="G73" t="s">
        <v>287</v>
      </c>
      <c r="H73" s="18">
        <v>100.164854505995</v>
      </c>
      <c r="I73" s="18">
        <v>100.214961986988</v>
      </c>
      <c r="J73" s="18">
        <v>3.2</v>
      </c>
      <c r="L73" s="18">
        <f t="shared" si="3"/>
        <v>-5.2580162446247414E-13</v>
      </c>
      <c r="M73" s="18">
        <f t="shared" si="4"/>
        <v>0</v>
      </c>
      <c r="N73" s="18">
        <f t="shared" si="5"/>
        <v>0</v>
      </c>
    </row>
    <row r="74" spans="2:14" x14ac:dyDescent="0.35">
      <c r="B74" t="s">
        <v>291</v>
      </c>
      <c r="C74" s="18">
        <v>100.16485450599447</v>
      </c>
      <c r="D74" s="18">
        <v>100.21496198698796</v>
      </c>
      <c r="E74" s="18">
        <v>3.2</v>
      </c>
      <c r="G74" t="s">
        <v>291</v>
      </c>
      <c r="H74" s="18">
        <v>100.164854505995</v>
      </c>
      <c r="I74" s="18">
        <v>100.214961986988</v>
      </c>
      <c r="J74" s="18">
        <v>3.2</v>
      </c>
      <c r="L74" s="18">
        <f t="shared" si="3"/>
        <v>-5.2580162446247414E-13</v>
      </c>
      <c r="M74" s="18">
        <f t="shared" si="4"/>
        <v>0</v>
      </c>
      <c r="N74" s="18">
        <f t="shared" si="5"/>
        <v>0</v>
      </c>
    </row>
    <row r="75" spans="2:14" x14ac:dyDescent="0.35">
      <c r="B75" t="s">
        <v>297</v>
      </c>
      <c r="C75" s="18">
        <v>100.16485450599447</v>
      </c>
      <c r="D75" s="18">
        <v>100.21496198698796</v>
      </c>
      <c r="E75" s="18">
        <v>3.2</v>
      </c>
      <c r="G75" t="s">
        <v>297</v>
      </c>
      <c r="H75" s="18">
        <v>100.164854505995</v>
      </c>
      <c r="I75" s="18">
        <v>100.214961986988</v>
      </c>
      <c r="J75" s="18">
        <v>3.2</v>
      </c>
      <c r="L75" s="18">
        <f t="shared" si="3"/>
        <v>-5.2580162446247414E-13</v>
      </c>
      <c r="M75" s="18">
        <f t="shared" si="4"/>
        <v>0</v>
      </c>
      <c r="N75" s="18">
        <f t="shared" si="5"/>
        <v>0</v>
      </c>
    </row>
    <row r="76" spans="2:14" x14ac:dyDescent="0.35">
      <c r="B76" t="s">
        <v>298</v>
      </c>
      <c r="C76" s="18">
        <v>100.16485450599447</v>
      </c>
      <c r="D76" s="18">
        <v>100.21496198698796</v>
      </c>
      <c r="E76" s="18">
        <v>3.2</v>
      </c>
      <c r="G76" t="s">
        <v>298</v>
      </c>
      <c r="H76" s="18">
        <v>100.164854505995</v>
      </c>
      <c r="I76" s="18">
        <v>100.214961986988</v>
      </c>
      <c r="J76" s="18">
        <v>3.2</v>
      </c>
      <c r="L76" s="18">
        <f t="shared" si="3"/>
        <v>-5.2580162446247414E-13</v>
      </c>
      <c r="M76" s="18">
        <f t="shared" si="4"/>
        <v>0</v>
      </c>
      <c r="N76" s="18">
        <f t="shared" si="5"/>
        <v>0</v>
      </c>
    </row>
    <row r="77" spans="2:14" x14ac:dyDescent="0.35">
      <c r="B77" t="s">
        <v>59</v>
      </c>
      <c r="C77" s="18">
        <v>100.90157153773617</v>
      </c>
      <c r="D77" s="18">
        <v>100.95204756151692</v>
      </c>
      <c r="E77" s="18">
        <v>4.4885171816240801</v>
      </c>
      <c r="G77" t="s">
        <v>59</v>
      </c>
      <c r="H77" s="18">
        <v>100.90157153773499</v>
      </c>
      <c r="I77" s="18">
        <v>100.952047561516</v>
      </c>
      <c r="J77" s="18">
        <v>4.4885171816240002</v>
      </c>
      <c r="L77" s="18">
        <f t="shared" si="3"/>
        <v>1.1795009413617663E-12</v>
      </c>
      <c r="M77" s="18">
        <f t="shared" si="4"/>
        <v>9.2370555648813024E-13</v>
      </c>
      <c r="N77" s="18">
        <f t="shared" si="5"/>
        <v>7.9936057773011271E-14</v>
      </c>
    </row>
    <row r="78" spans="2:14" x14ac:dyDescent="0.35">
      <c r="B78" t="s">
        <v>182</v>
      </c>
      <c r="C78" s="18">
        <v>103.94137123602366</v>
      </c>
      <c r="D78" s="18">
        <v>103.99336791998364</v>
      </c>
      <c r="E78" s="18">
        <v>3.2</v>
      </c>
      <c r="G78" t="s">
        <v>182</v>
      </c>
      <c r="H78" s="18">
        <v>103.941371236024</v>
      </c>
      <c r="I78" s="18">
        <v>103.993367919984</v>
      </c>
      <c r="J78" s="18">
        <v>3.2</v>
      </c>
      <c r="L78" s="18">
        <f t="shared" si="3"/>
        <v>-3.4106051316484809E-13</v>
      </c>
      <c r="M78" s="18">
        <f t="shared" si="4"/>
        <v>-3.5527136788005009E-13</v>
      </c>
      <c r="N78" s="18">
        <f t="shared" si="5"/>
        <v>0</v>
      </c>
    </row>
    <row r="79" spans="2:14" x14ac:dyDescent="0.35">
      <c r="B79" t="s">
        <v>309</v>
      </c>
      <c r="C79" s="18">
        <v>100.02602611878142</v>
      </c>
      <c r="D79" s="18">
        <v>100.07606415085684</v>
      </c>
      <c r="E79" s="18">
        <v>3.2</v>
      </c>
      <c r="G79" t="s">
        <v>309</v>
      </c>
      <c r="H79" s="18">
        <v>100.026026118782</v>
      </c>
      <c r="I79" s="18">
        <v>100.07606415085699</v>
      </c>
      <c r="J79" s="18">
        <v>3.2</v>
      </c>
      <c r="L79" s="18">
        <f t="shared" si="3"/>
        <v>-5.8264504332328215E-13</v>
      </c>
      <c r="M79" s="18">
        <f t="shared" si="4"/>
        <v>-1.5631940186722204E-13</v>
      </c>
      <c r="N79" s="18">
        <f t="shared" si="5"/>
        <v>0</v>
      </c>
    </row>
    <row r="80" spans="2:14" x14ac:dyDescent="0.35">
      <c r="B80" t="s">
        <v>76</v>
      </c>
      <c r="C80" s="18">
        <v>100.19954381187787</v>
      </c>
      <c r="D80" s="18">
        <v>100.24966864620097</v>
      </c>
      <c r="E80" s="18">
        <v>4.4887928915568844</v>
      </c>
      <c r="G80" t="s">
        <v>76</v>
      </c>
      <c r="H80" s="18">
        <v>100.199543811878</v>
      </c>
      <c r="I80" s="18">
        <v>100.249668646201</v>
      </c>
      <c r="J80" s="18">
        <v>4.4887928915569999</v>
      </c>
      <c r="L80" s="18">
        <f t="shared" si="3"/>
        <v>-1.2789769243681803E-13</v>
      </c>
      <c r="M80" s="18">
        <f t="shared" si="4"/>
        <v>0</v>
      </c>
      <c r="N80" s="18">
        <f t="shared" si="5"/>
        <v>-1.1546319456101628E-13</v>
      </c>
    </row>
    <row r="81" spans="2:14" x14ac:dyDescent="0.35">
      <c r="B81" t="s">
        <v>50</v>
      </c>
      <c r="C81" s="18">
        <v>100.37984706092452</v>
      </c>
      <c r="D81" s="18">
        <v>100.4300620919705</v>
      </c>
      <c r="E81" s="18">
        <v>4.6051948028913685</v>
      </c>
      <c r="G81" t="s">
        <v>50</v>
      </c>
      <c r="H81" s="18">
        <v>100.37984706092401</v>
      </c>
      <c r="I81" s="18">
        <v>100.43006209197</v>
      </c>
      <c r="J81" s="18">
        <v>4.6051948028909999</v>
      </c>
      <c r="L81" s="18">
        <f t="shared" si="3"/>
        <v>5.1159076974727213E-13</v>
      </c>
      <c r="M81" s="18">
        <f t="shared" si="4"/>
        <v>4.9737991503207013E-13</v>
      </c>
      <c r="N81" s="18">
        <f t="shared" si="5"/>
        <v>3.6859404417555197E-13</v>
      </c>
    </row>
    <row r="82" spans="2:14" x14ac:dyDescent="0.35">
      <c r="B82" t="s">
        <v>315</v>
      </c>
      <c r="C82" s="18">
        <v>100.3115821768274</v>
      </c>
      <c r="D82" s="18">
        <v>100.36176305835657</v>
      </c>
      <c r="E82" s="18">
        <v>3.2</v>
      </c>
      <c r="G82" t="s">
        <v>315</v>
      </c>
      <c r="H82" s="18">
        <v>100.311582176828</v>
      </c>
      <c r="I82" s="18">
        <v>100.361763058357</v>
      </c>
      <c r="J82" s="18">
        <v>3.2</v>
      </c>
      <c r="L82" s="18">
        <f t="shared" si="3"/>
        <v>-5.9685589803848416E-13</v>
      </c>
      <c r="M82" s="18">
        <f t="shared" si="4"/>
        <v>-4.2632564145606011E-13</v>
      </c>
      <c r="N82" s="18">
        <f t="shared" si="5"/>
        <v>0</v>
      </c>
    </row>
    <row r="83" spans="2:14" x14ac:dyDescent="0.35">
      <c r="B83" t="s">
        <v>262</v>
      </c>
      <c r="C83" s="18">
        <v>100.93833186311029</v>
      </c>
      <c r="D83" s="18">
        <v>100.98882627624842</v>
      </c>
      <c r="E83" s="18">
        <v>4.4868825265926535</v>
      </c>
      <c r="G83" t="s">
        <v>262</v>
      </c>
      <c r="H83" s="18">
        <v>100.93833186310999</v>
      </c>
      <c r="I83" s="18">
        <v>100.98882627624801</v>
      </c>
      <c r="J83" s="18">
        <v>4.4868825265929999</v>
      </c>
      <c r="L83" s="18">
        <f t="shared" si="3"/>
        <v>2.9842794901924208E-13</v>
      </c>
      <c r="M83" s="18">
        <f t="shared" si="4"/>
        <v>4.1211478674085811E-13</v>
      </c>
      <c r="N83" s="18">
        <f t="shared" si="5"/>
        <v>-3.4638958368304884E-13</v>
      </c>
    </row>
    <row r="84" spans="2:14" x14ac:dyDescent="0.35">
      <c r="B84" t="s">
        <v>80</v>
      </c>
      <c r="C84" s="18">
        <v>100.97781146549261</v>
      </c>
      <c r="D84" s="18">
        <v>101.02832562830676</v>
      </c>
      <c r="E84" s="18">
        <v>4.4541963573225463</v>
      </c>
      <c r="G84" t="s">
        <v>80</v>
      </c>
      <c r="H84" s="18">
        <v>100.97781146549301</v>
      </c>
      <c r="I84" s="18">
        <v>101.028325628307</v>
      </c>
      <c r="J84" s="18">
        <v>4.4541963573230001</v>
      </c>
      <c r="L84" s="18">
        <f t="shared" si="3"/>
        <v>-3.979039320256561E-13</v>
      </c>
      <c r="M84" s="18">
        <f t="shared" si="4"/>
        <v>-2.4158453015843406E-13</v>
      </c>
      <c r="N84" s="18">
        <f t="shared" si="5"/>
        <v>-4.5385917246676399E-13</v>
      </c>
    </row>
    <row r="85" spans="2:14" x14ac:dyDescent="0.35">
      <c r="B85" t="s">
        <v>66</v>
      </c>
      <c r="C85" s="18">
        <v>100.04650512057631</v>
      </c>
      <c r="D85" s="18">
        <v>100.09655339727495</v>
      </c>
      <c r="E85" s="18">
        <v>4.4956592882273103</v>
      </c>
      <c r="G85" t="s">
        <v>66</v>
      </c>
      <c r="H85" s="18">
        <v>100.046505120576</v>
      </c>
      <c r="I85" s="18">
        <v>100.096553397275</v>
      </c>
      <c r="J85" s="18">
        <v>4.4956592882270003</v>
      </c>
      <c r="L85" s="18">
        <f t="shared" si="3"/>
        <v>3.1263880373444408E-13</v>
      </c>
      <c r="M85" s="18">
        <f t="shared" si="4"/>
        <v>0</v>
      </c>
      <c r="N85" s="18">
        <f t="shared" si="5"/>
        <v>3.0997426847534371E-13</v>
      </c>
    </row>
    <row r="86" spans="2:14" x14ac:dyDescent="0.35">
      <c r="B86" t="s">
        <v>238</v>
      </c>
      <c r="C86" s="18">
        <v>102.63992475283989</v>
      </c>
      <c r="D86" s="18">
        <v>102.6912703880339</v>
      </c>
      <c r="E86" s="18">
        <v>3.46</v>
      </c>
      <c r="G86" t="s">
        <v>238</v>
      </c>
      <c r="H86" s="18">
        <v>102.63992475284</v>
      </c>
      <c r="I86" s="18">
        <v>102.691270388034</v>
      </c>
      <c r="J86" s="18">
        <v>3.46</v>
      </c>
      <c r="L86" s="18">
        <f t="shared" si="3"/>
        <v>-1.1368683772161603E-13</v>
      </c>
      <c r="M86" s="18">
        <f t="shared" si="4"/>
        <v>0</v>
      </c>
      <c r="N86" s="18">
        <f t="shared" si="5"/>
        <v>0</v>
      </c>
    </row>
    <row r="87" spans="2:14" x14ac:dyDescent="0.35">
      <c r="B87" t="s">
        <v>339</v>
      </c>
      <c r="C87" s="18">
        <v>99.571520548273043</v>
      </c>
      <c r="D87" s="18">
        <v>99.621331213879984</v>
      </c>
      <c r="E87" s="18">
        <v>3.46</v>
      </c>
      <c r="G87" t="s">
        <v>339</v>
      </c>
      <c r="H87" s="18">
        <v>99.571520548273</v>
      </c>
      <c r="I87" s="18">
        <v>99.621331213879998</v>
      </c>
      <c r="J87" s="18">
        <v>3.46</v>
      </c>
      <c r="L87" s="18">
        <f t="shared" si="3"/>
        <v>0</v>
      </c>
      <c r="M87" s="18">
        <f t="shared" si="4"/>
        <v>0</v>
      </c>
      <c r="N87" s="18">
        <f t="shared" si="5"/>
        <v>0</v>
      </c>
    </row>
    <row r="88" spans="2:14" x14ac:dyDescent="0.35">
      <c r="B88" t="s">
        <v>174</v>
      </c>
      <c r="C88" s="18">
        <v>100.23273266497941</v>
      </c>
      <c r="D88" s="18">
        <v>100.28287410203042</v>
      </c>
      <c r="E88" s="18">
        <v>4.2652786313724098</v>
      </c>
      <c r="G88" t="s">
        <v>174</v>
      </c>
      <c r="H88" s="18">
        <v>100.232732664979</v>
      </c>
      <c r="I88" s="18">
        <v>100.28287410202999</v>
      </c>
      <c r="J88" s="18">
        <v>4.2652786313720004</v>
      </c>
      <c r="L88" s="18">
        <f t="shared" si="3"/>
        <v>4.1211478674085811E-13</v>
      </c>
      <c r="M88" s="18">
        <f t="shared" si="4"/>
        <v>4.2632564145606011E-13</v>
      </c>
      <c r="N88" s="18">
        <f t="shared" si="5"/>
        <v>4.0945025148175773E-13</v>
      </c>
    </row>
    <row r="89" spans="2:14" x14ac:dyDescent="0.35">
      <c r="B89" t="s">
        <v>52</v>
      </c>
      <c r="C89" s="18">
        <v>100.28784775254664</v>
      </c>
      <c r="D89" s="18">
        <v>100.3380167609271</v>
      </c>
      <c r="E89" s="18">
        <v>4.5471299386661741</v>
      </c>
      <c r="G89" t="s">
        <v>52</v>
      </c>
      <c r="H89" s="18">
        <v>100.28784775254699</v>
      </c>
      <c r="I89" s="18">
        <v>100.338016760927</v>
      </c>
      <c r="J89" s="18">
        <v>4.547129938666</v>
      </c>
      <c r="L89" s="18">
        <f t="shared" si="3"/>
        <v>-3.5527136788005009E-13</v>
      </c>
      <c r="M89" s="18">
        <f t="shared" si="4"/>
        <v>0</v>
      </c>
      <c r="N89" s="18">
        <f t="shared" si="5"/>
        <v>1.7408297026122455E-13</v>
      </c>
    </row>
    <row r="90" spans="2:14" x14ac:dyDescent="0.35">
      <c r="B90" t="s">
        <v>70</v>
      </c>
      <c r="C90" s="18">
        <v>100.55844635795425</v>
      </c>
      <c r="D90" s="18">
        <v>100.6087507333209</v>
      </c>
      <c r="E90" s="18">
        <v>4.4727719678459659</v>
      </c>
      <c r="G90" t="s">
        <v>70</v>
      </c>
      <c r="H90" s="18">
        <v>100.558446357954</v>
      </c>
      <c r="I90" s="18">
        <v>100.608750733321</v>
      </c>
      <c r="J90" s="18">
        <v>4.4727719678459996</v>
      </c>
      <c r="L90" s="18">
        <f t="shared" si="3"/>
        <v>2.5579538487363607E-13</v>
      </c>
      <c r="M90" s="18">
        <f t="shared" si="4"/>
        <v>0</v>
      </c>
      <c r="N90" s="18">
        <f t="shared" si="5"/>
        <v>-3.3750779948604759E-14</v>
      </c>
    </row>
    <row r="91" spans="2:14" x14ac:dyDescent="0.35">
      <c r="B91" t="s">
        <v>83</v>
      </c>
      <c r="C91" s="18">
        <v>100.66814147564624</v>
      </c>
      <c r="D91" s="18">
        <v>100.71850072600924</v>
      </c>
      <c r="E91" s="18">
        <v>4.467898119573511</v>
      </c>
      <c r="G91" t="s">
        <v>83</v>
      </c>
      <c r="H91" s="18">
        <v>100.668141475646</v>
      </c>
      <c r="I91" s="18">
        <v>100.718500726009</v>
      </c>
      <c r="J91" s="18">
        <v>4.4678981195740004</v>
      </c>
      <c r="L91" s="18">
        <f t="shared" si="3"/>
        <v>2.4158453015843406E-13</v>
      </c>
      <c r="M91" s="18">
        <f t="shared" si="4"/>
        <v>2.4158453015843406E-13</v>
      </c>
      <c r="N91" s="18">
        <f t="shared" si="5"/>
        <v>-4.89386309254769E-13</v>
      </c>
    </row>
    <row r="92" spans="2:14" x14ac:dyDescent="0.35">
      <c r="B92" t="s">
        <v>255</v>
      </c>
      <c r="C92" s="18">
        <v>102.86272540648258</v>
      </c>
      <c r="D92" s="18">
        <v>102.91418249773145</v>
      </c>
      <c r="E92" s="18">
        <v>3.46</v>
      </c>
      <c r="G92" t="s">
        <v>255</v>
      </c>
      <c r="H92" s="18">
        <v>102.862725406482</v>
      </c>
      <c r="I92" s="18">
        <v>102.91418249773101</v>
      </c>
      <c r="J92" s="18">
        <v>3.46</v>
      </c>
      <c r="L92" s="18">
        <f t="shared" si="3"/>
        <v>5.8264504332328215E-13</v>
      </c>
      <c r="M92" s="18">
        <f t="shared" si="4"/>
        <v>4.4053649617126212E-13</v>
      </c>
      <c r="N92" s="18">
        <f t="shared" si="5"/>
        <v>0</v>
      </c>
    </row>
    <row r="93" spans="2:14" x14ac:dyDescent="0.35">
      <c r="B93" t="s">
        <v>366</v>
      </c>
      <c r="C93" s="18">
        <v>99.95</v>
      </c>
      <c r="D93" s="18">
        <v>100</v>
      </c>
      <c r="E93" s="18">
        <v>3.46</v>
      </c>
      <c r="G93" t="s">
        <v>366</v>
      </c>
      <c r="H93" s="18">
        <v>99.95</v>
      </c>
      <c r="I93" s="18">
        <v>100</v>
      </c>
      <c r="J93" s="18">
        <v>3.46</v>
      </c>
      <c r="L93" s="18">
        <f t="shared" si="3"/>
        <v>0</v>
      </c>
      <c r="M93" s="18">
        <f t="shared" si="4"/>
        <v>0</v>
      </c>
      <c r="N93" s="18">
        <f t="shared" si="5"/>
        <v>0</v>
      </c>
    </row>
    <row r="94" spans="2:14" x14ac:dyDescent="0.35">
      <c r="B94" t="s">
        <v>58</v>
      </c>
      <c r="C94" s="18">
        <v>100.91252566093961</v>
      </c>
      <c r="D94" s="18">
        <v>100.96300716452187</v>
      </c>
      <c r="E94" s="18">
        <v>4.5189818807251712</v>
      </c>
      <c r="G94" t="s">
        <v>58</v>
      </c>
      <c r="H94" s="18">
        <v>100.912525660939</v>
      </c>
      <c r="I94" s="18">
        <v>100.963007164521</v>
      </c>
      <c r="J94" s="18">
        <v>4.5189818807249997</v>
      </c>
      <c r="L94" s="18">
        <f t="shared" si="3"/>
        <v>6.1106675275368616E-13</v>
      </c>
      <c r="M94" s="18">
        <f t="shared" si="4"/>
        <v>8.6686213762732223E-13</v>
      </c>
      <c r="N94" s="18">
        <f t="shared" si="5"/>
        <v>1.7141843500212417E-13</v>
      </c>
    </row>
    <row r="95" spans="2:14" x14ac:dyDescent="0.35">
      <c r="B95" t="s">
        <v>75</v>
      </c>
      <c r="C95" s="18">
        <v>100.2024378384945</v>
      </c>
      <c r="D95" s="18">
        <v>100.25256412055478</v>
      </c>
      <c r="E95" s="18">
        <v>4.5198345196948013</v>
      </c>
      <c r="G95" t="s">
        <v>75</v>
      </c>
      <c r="H95" s="18">
        <v>100.202437838495</v>
      </c>
      <c r="I95" s="18">
        <v>100.25256412055499</v>
      </c>
      <c r="J95" s="18">
        <v>4.5198345196950003</v>
      </c>
      <c r="L95" s="18">
        <f t="shared" si="3"/>
        <v>-4.9737991503207013E-13</v>
      </c>
      <c r="M95" s="18">
        <f t="shared" si="4"/>
        <v>-2.1316282072803006E-13</v>
      </c>
      <c r="N95" s="18">
        <f t="shared" si="5"/>
        <v>-1.9895196601282805E-13</v>
      </c>
    </row>
    <row r="96" spans="2:14" x14ac:dyDescent="0.35">
      <c r="B96" t="s">
        <v>265</v>
      </c>
      <c r="C96" s="18">
        <v>103.11054982068877</v>
      </c>
      <c r="D96" s="18">
        <v>103.16213088613183</v>
      </c>
      <c r="E96" s="18">
        <v>3.46</v>
      </c>
      <c r="G96" t="s">
        <v>265</v>
      </c>
      <c r="H96" s="18">
        <v>103.110549820689</v>
      </c>
      <c r="I96" s="18">
        <v>103.162130886132</v>
      </c>
      <c r="J96" s="18">
        <v>3.46</v>
      </c>
      <c r="L96" s="18">
        <f t="shared" si="3"/>
        <v>-2.2737367544323206E-13</v>
      </c>
      <c r="M96" s="18">
        <f t="shared" si="4"/>
        <v>-1.7053025658242404E-13</v>
      </c>
      <c r="N96" s="18">
        <f t="shared" si="5"/>
        <v>0</v>
      </c>
    </row>
    <row r="97" spans="2:14" x14ac:dyDescent="0.35">
      <c r="B97" t="s">
        <v>64</v>
      </c>
      <c r="C97" s="18">
        <v>100.94970915695009</v>
      </c>
      <c r="D97" s="18">
        <v>101.00020926158088</v>
      </c>
      <c r="E97" s="18">
        <v>4.5173173732576748</v>
      </c>
      <c r="G97" t="s">
        <v>64</v>
      </c>
      <c r="H97" s="18">
        <v>100.949709156949</v>
      </c>
      <c r="I97" s="18">
        <v>101.00020926158</v>
      </c>
      <c r="J97" s="18">
        <v>4.5173173732579999</v>
      </c>
      <c r="L97" s="18">
        <f t="shared" si="3"/>
        <v>1.0942358130705543E-12</v>
      </c>
      <c r="M97" s="18">
        <f t="shared" si="4"/>
        <v>8.8107299234252423E-13</v>
      </c>
      <c r="N97" s="18">
        <f t="shared" si="5"/>
        <v>-3.2507330161024584E-13</v>
      </c>
    </row>
    <row r="98" spans="2:14" x14ac:dyDescent="0.35">
      <c r="B98" t="s">
        <v>79</v>
      </c>
      <c r="C98" s="18">
        <v>100.98978102213593</v>
      </c>
      <c r="D98" s="18">
        <v>101.04030117272228</v>
      </c>
      <c r="E98" s="18">
        <v>4.4845966880622239</v>
      </c>
      <c r="G98" t="s">
        <v>79</v>
      </c>
      <c r="H98" s="18">
        <v>100.989781022136</v>
      </c>
      <c r="I98" s="18">
        <v>101.040301172722</v>
      </c>
      <c r="J98" s="18">
        <v>4.4845966880620001</v>
      </c>
      <c r="L98" s="18">
        <f t="shared" si="3"/>
        <v>0</v>
      </c>
      <c r="M98" s="18">
        <f t="shared" si="4"/>
        <v>2.8421709430404007E-13</v>
      </c>
      <c r="N98" s="18">
        <f t="shared" si="5"/>
        <v>2.2382096176443156E-13</v>
      </c>
    </row>
    <row r="99" spans="2:14" x14ac:dyDescent="0.35">
      <c r="B99" t="s">
        <v>65</v>
      </c>
      <c r="C99" s="18">
        <v>100.04761231824796</v>
      </c>
      <c r="D99" s="18">
        <v>100.09766114882237</v>
      </c>
      <c r="E99" s="18">
        <v>4.5268290467477215</v>
      </c>
      <c r="G99" t="s">
        <v>65</v>
      </c>
      <c r="H99" s="18">
        <v>100.047612318248</v>
      </c>
      <c r="I99" s="18">
        <v>100.097661148822</v>
      </c>
      <c r="J99" s="18">
        <v>4.5268290467480004</v>
      </c>
      <c r="L99" s="18">
        <f t="shared" si="3"/>
        <v>0</v>
      </c>
      <c r="M99" s="18">
        <f t="shared" si="4"/>
        <v>3.694822225952521E-13</v>
      </c>
      <c r="N99" s="18">
        <f t="shared" si="5"/>
        <v>-2.7888802378583932E-13</v>
      </c>
    </row>
    <row r="100" spans="2:14" x14ac:dyDescent="0.35">
      <c r="B100" t="s">
        <v>68</v>
      </c>
      <c r="C100" s="18">
        <v>100.06645656369399</v>
      </c>
      <c r="D100" s="18">
        <v>100.11651482110453</v>
      </c>
      <c r="E100" s="18">
        <v>4.6196174609796259</v>
      </c>
      <c r="G100" t="s">
        <v>68</v>
      </c>
      <c r="H100" s="18">
        <v>100.066456563694</v>
      </c>
      <c r="I100" s="18">
        <v>100.116514821105</v>
      </c>
      <c r="J100" s="18">
        <v>4.6196174609799998</v>
      </c>
      <c r="L100" s="18">
        <f t="shared" si="3"/>
        <v>0</v>
      </c>
      <c r="M100" s="18">
        <f t="shared" si="4"/>
        <v>-4.6895820560166612E-13</v>
      </c>
      <c r="N100" s="18">
        <f t="shared" si="5"/>
        <v>-3.7392311469375272E-13</v>
      </c>
    </row>
    <row r="101" spans="2:14" x14ac:dyDescent="0.35">
      <c r="B101" t="s">
        <v>276</v>
      </c>
      <c r="C101" s="18">
        <v>100.89775738531097</v>
      </c>
      <c r="D101" s="18">
        <v>100.9482315010615</v>
      </c>
      <c r="E101" s="18">
        <v>3.77</v>
      </c>
      <c r="G101" t="s">
        <v>276</v>
      </c>
      <c r="H101" s="18">
        <v>100.89775738531</v>
      </c>
      <c r="I101" s="18">
        <v>100.948231501061</v>
      </c>
      <c r="J101" s="18">
        <v>3.77</v>
      </c>
      <c r="L101" s="18">
        <f t="shared" si="3"/>
        <v>9.6633812063373625E-13</v>
      </c>
      <c r="M101" s="18">
        <f t="shared" si="4"/>
        <v>4.9737991503207013E-13</v>
      </c>
      <c r="N101" s="18">
        <f t="shared" si="5"/>
        <v>0</v>
      </c>
    </row>
    <row r="102" spans="2:14" x14ac:dyDescent="0.35">
      <c r="B102" t="s">
        <v>184</v>
      </c>
      <c r="C102" s="18">
        <v>103.10920421628813</v>
      </c>
      <c r="D102" s="18">
        <v>103.16078460859242</v>
      </c>
      <c r="E102" s="18">
        <v>3.77</v>
      </c>
      <c r="G102" t="s">
        <v>184</v>
      </c>
      <c r="H102" s="18">
        <v>103.10920421628801</v>
      </c>
      <c r="I102" s="18">
        <v>103.160784608592</v>
      </c>
      <c r="J102" s="18">
        <v>3.77</v>
      </c>
      <c r="L102" s="18">
        <f t="shared" si="3"/>
        <v>1.2789769243681803E-13</v>
      </c>
      <c r="M102" s="18">
        <f t="shared" si="4"/>
        <v>4.2632564145606011E-13</v>
      </c>
      <c r="N102" s="18">
        <f t="shared" si="5"/>
        <v>0</v>
      </c>
    </row>
    <row r="103" spans="2:14" x14ac:dyDescent="0.35">
      <c r="B103" t="s">
        <v>69</v>
      </c>
      <c r="C103" s="18">
        <v>100.565502673803</v>
      </c>
      <c r="D103" s="18">
        <v>100.61581057909254</v>
      </c>
      <c r="E103" s="18">
        <v>4.5035168667036221</v>
      </c>
      <c r="G103" t="s">
        <v>69</v>
      </c>
      <c r="H103" s="18">
        <v>100.565502673803</v>
      </c>
      <c r="I103" s="18">
        <v>100.61581057909299</v>
      </c>
      <c r="J103" s="18">
        <v>4.5035168667040004</v>
      </c>
      <c r="L103" s="18">
        <f t="shared" si="3"/>
        <v>0</v>
      </c>
      <c r="M103" s="18">
        <f t="shared" si="4"/>
        <v>-4.5474735088646412E-13</v>
      </c>
      <c r="N103" s="18">
        <f t="shared" si="5"/>
        <v>-3.7836400679225335E-13</v>
      </c>
    </row>
    <row r="104" spans="2:14" x14ac:dyDescent="0.35">
      <c r="B104" t="s">
        <v>82</v>
      </c>
      <c r="C104" s="18">
        <v>100.67646995524022</v>
      </c>
      <c r="D104" s="18">
        <v>100.72683337192618</v>
      </c>
      <c r="E104" s="18">
        <v>4.4985530154300628</v>
      </c>
      <c r="G104" t="s">
        <v>82</v>
      </c>
      <c r="H104" s="18">
        <v>100.67646995523999</v>
      </c>
      <c r="I104" s="18">
        <v>100.72683337192601</v>
      </c>
      <c r="J104" s="18">
        <v>4.4985530154299997</v>
      </c>
      <c r="L104" s="18">
        <f t="shared" si="3"/>
        <v>2.2737367544323206E-13</v>
      </c>
      <c r="M104" s="18">
        <f t="shared" si="4"/>
        <v>1.7053025658242404E-13</v>
      </c>
      <c r="N104" s="18">
        <f t="shared" si="5"/>
        <v>6.3060667798708891E-14</v>
      </c>
    </row>
    <row r="105" spans="2:14" x14ac:dyDescent="0.35">
      <c r="B105" t="s">
        <v>288</v>
      </c>
      <c r="C105" s="18">
        <v>100.46942339649628</v>
      </c>
      <c r="D105" s="18">
        <v>100.51968323811533</v>
      </c>
      <c r="E105" s="18">
        <v>3.77</v>
      </c>
      <c r="G105" t="s">
        <v>288</v>
      </c>
      <c r="H105" s="18">
        <v>100.469423396496</v>
      </c>
      <c r="I105" s="18">
        <v>100.51968323811499</v>
      </c>
      <c r="J105" s="18">
        <v>3.77</v>
      </c>
      <c r="L105" s="18">
        <f t="shared" si="3"/>
        <v>2.8421709430404007E-13</v>
      </c>
      <c r="M105" s="18">
        <f t="shared" si="4"/>
        <v>3.4106051316484809E-13</v>
      </c>
      <c r="N105" s="18">
        <f t="shared" si="5"/>
        <v>0</v>
      </c>
    </row>
    <row r="106" spans="2:14" x14ac:dyDescent="0.35">
      <c r="B106" t="s">
        <v>292</v>
      </c>
      <c r="C106" s="18">
        <v>100.46942339649628</v>
      </c>
      <c r="D106" s="18">
        <v>100.51968323811533</v>
      </c>
      <c r="E106" s="18">
        <v>3.77</v>
      </c>
      <c r="G106" t="s">
        <v>292</v>
      </c>
      <c r="H106" s="18">
        <v>100.469423396496</v>
      </c>
      <c r="I106" s="18">
        <v>100.51968323811499</v>
      </c>
      <c r="J106" s="18">
        <v>3.77</v>
      </c>
      <c r="L106" s="18">
        <f t="shared" si="3"/>
        <v>2.8421709430404007E-13</v>
      </c>
      <c r="M106" s="18">
        <f t="shared" si="4"/>
        <v>3.4106051316484809E-13</v>
      </c>
      <c r="N106" s="18">
        <f t="shared" si="5"/>
        <v>0</v>
      </c>
    </row>
    <row r="107" spans="2:14" x14ac:dyDescent="0.35">
      <c r="B107" t="s">
        <v>299</v>
      </c>
      <c r="C107" s="18">
        <v>100.46942339649628</v>
      </c>
      <c r="D107" s="18">
        <v>100.51968323811533</v>
      </c>
      <c r="E107" s="18">
        <v>3.77</v>
      </c>
      <c r="G107" t="s">
        <v>299</v>
      </c>
      <c r="H107" s="18">
        <v>100.469423396496</v>
      </c>
      <c r="I107" s="18">
        <v>100.51968323811499</v>
      </c>
      <c r="J107" s="18">
        <v>3.77</v>
      </c>
      <c r="L107" s="18">
        <f t="shared" si="3"/>
        <v>2.8421709430404007E-13</v>
      </c>
      <c r="M107" s="18">
        <f t="shared" si="4"/>
        <v>3.4106051316484809E-13</v>
      </c>
      <c r="N107" s="18">
        <f t="shared" si="5"/>
        <v>0</v>
      </c>
    </row>
    <row r="108" spans="2:14" x14ac:dyDescent="0.35">
      <c r="B108" t="s">
        <v>300</v>
      </c>
      <c r="C108" s="18">
        <v>100.46942339649628</v>
      </c>
      <c r="D108" s="18">
        <v>100.51968323811533</v>
      </c>
      <c r="E108" s="18">
        <v>3.77</v>
      </c>
      <c r="G108" t="s">
        <v>300</v>
      </c>
      <c r="H108" s="18">
        <v>100.469423396496</v>
      </c>
      <c r="I108" s="18">
        <v>100.51968323811499</v>
      </c>
      <c r="J108" s="18">
        <v>3.77</v>
      </c>
      <c r="L108" s="18">
        <f t="shared" si="3"/>
        <v>2.8421709430404007E-13</v>
      </c>
      <c r="M108" s="18">
        <f t="shared" si="4"/>
        <v>3.4106051316484809E-13</v>
      </c>
      <c r="N108" s="18">
        <f t="shared" si="5"/>
        <v>0</v>
      </c>
    </row>
    <row r="109" spans="2:14" x14ac:dyDescent="0.35">
      <c r="B109" t="s">
        <v>308</v>
      </c>
      <c r="C109" s="18">
        <v>100.16575909846912</v>
      </c>
      <c r="D109" s="18">
        <v>100.21586703198511</v>
      </c>
      <c r="E109" s="18">
        <v>3.77</v>
      </c>
      <c r="G109" t="s">
        <v>308</v>
      </c>
      <c r="H109" s="18">
        <v>100.165759098469</v>
      </c>
      <c r="I109" s="18">
        <v>100.215867031985</v>
      </c>
      <c r="J109" s="18">
        <v>3.77</v>
      </c>
      <c r="L109" s="18">
        <f t="shared" si="3"/>
        <v>1.2789769243681803E-13</v>
      </c>
      <c r="M109" s="18">
        <f t="shared" si="4"/>
        <v>1.1368683772161603E-13</v>
      </c>
      <c r="N109" s="18">
        <f t="shared" si="5"/>
        <v>0</v>
      </c>
    </row>
    <row r="110" spans="2:14" x14ac:dyDescent="0.35">
      <c r="B110" t="s">
        <v>74</v>
      </c>
      <c r="C110" s="18">
        <v>100.20533186511115</v>
      </c>
      <c r="D110" s="18">
        <v>100.2554595949086</v>
      </c>
      <c r="E110" s="18">
        <v>4.550874354808407</v>
      </c>
      <c r="G110" t="s">
        <v>74</v>
      </c>
      <c r="H110" s="18">
        <v>100.205331865112</v>
      </c>
      <c r="I110" s="18">
        <v>100.255459594909</v>
      </c>
      <c r="J110" s="18">
        <v>4.5508743548080002</v>
      </c>
      <c r="L110" s="18">
        <f t="shared" si="3"/>
        <v>-8.5265128291212022E-13</v>
      </c>
      <c r="M110" s="18">
        <f t="shared" si="4"/>
        <v>-3.979039320256561E-13</v>
      </c>
      <c r="N110" s="18">
        <f t="shared" si="5"/>
        <v>4.0678571622265736E-13</v>
      </c>
    </row>
    <row r="111" spans="2:14" x14ac:dyDescent="0.35">
      <c r="B111" t="s">
        <v>88</v>
      </c>
      <c r="C111" s="18">
        <v>100.72083392346701</v>
      </c>
      <c r="D111" s="18">
        <v>100.77121953323362</v>
      </c>
      <c r="E111" s="18">
        <v>4.4965715617896498</v>
      </c>
      <c r="G111" t="s">
        <v>88</v>
      </c>
      <c r="H111" s="18">
        <v>100.720833923467</v>
      </c>
      <c r="I111" s="18">
        <v>100.771219533234</v>
      </c>
      <c r="J111" s="18">
        <v>4.4965715617899997</v>
      </c>
      <c r="L111" s="18">
        <f t="shared" si="3"/>
        <v>0</v>
      </c>
      <c r="M111" s="18">
        <f t="shared" si="4"/>
        <v>-3.836930773104541E-13</v>
      </c>
      <c r="N111" s="18">
        <f t="shared" si="5"/>
        <v>-3.4994229736184934E-13</v>
      </c>
    </row>
    <row r="112" spans="2:14" x14ac:dyDescent="0.35">
      <c r="B112" t="s">
        <v>314</v>
      </c>
      <c r="C112" s="18">
        <v>100.62050811288933</v>
      </c>
      <c r="D112" s="18">
        <v>100.67084353465665</v>
      </c>
      <c r="E112" s="18">
        <v>3.77</v>
      </c>
      <c r="G112" t="s">
        <v>314</v>
      </c>
      <c r="H112" s="18">
        <v>100.62050811288999</v>
      </c>
      <c r="I112" s="18">
        <v>100.670843534657</v>
      </c>
      <c r="J112" s="18">
        <v>3.77</v>
      </c>
      <c r="L112" s="18">
        <f t="shared" si="3"/>
        <v>-6.6791017161449417E-13</v>
      </c>
      <c r="M112" s="18">
        <f t="shared" si="4"/>
        <v>-3.4106051316484809E-13</v>
      </c>
      <c r="N112" s="18">
        <f t="shared" si="5"/>
        <v>0</v>
      </c>
    </row>
    <row r="113" spans="2:14" x14ac:dyDescent="0.35">
      <c r="B113" t="s">
        <v>78</v>
      </c>
      <c r="C113" s="18">
        <v>101.00175057877924</v>
      </c>
      <c r="D113" s="18">
        <v>101.0522767171378</v>
      </c>
      <c r="E113" s="18">
        <v>4.5149898134123188</v>
      </c>
      <c r="G113" t="s">
        <v>78</v>
      </c>
      <c r="H113" s="18">
        <v>101.001750578779</v>
      </c>
      <c r="I113" s="18">
        <v>101.052276717138</v>
      </c>
      <c r="J113" s="18">
        <v>4.5149898134119999</v>
      </c>
      <c r="L113" s="18">
        <f t="shared" si="3"/>
        <v>2.4158453015843406E-13</v>
      </c>
      <c r="M113" s="18">
        <f t="shared" si="4"/>
        <v>-1.9895196601282805E-13</v>
      </c>
      <c r="N113" s="18">
        <f t="shared" si="5"/>
        <v>3.1885605267234496E-13</v>
      </c>
    </row>
    <row r="114" spans="2:14" x14ac:dyDescent="0.35">
      <c r="B114" t="s">
        <v>340</v>
      </c>
      <c r="C114" s="18">
        <v>99.320581604197713</v>
      </c>
      <c r="D114" s="18">
        <v>99.370266737566496</v>
      </c>
      <c r="E114" s="18">
        <v>4.08</v>
      </c>
      <c r="G114" t="s">
        <v>340</v>
      </c>
      <c r="H114" s="18">
        <v>99.320581604197997</v>
      </c>
      <c r="I114" s="18">
        <v>99.370266737566993</v>
      </c>
      <c r="J114" s="18">
        <v>4.08</v>
      </c>
      <c r="L114" s="18">
        <f t="shared" si="3"/>
        <v>-2.8421709430404007E-13</v>
      </c>
      <c r="M114" s="18">
        <f t="shared" si="4"/>
        <v>-4.9737991503207013E-13</v>
      </c>
      <c r="N114" s="18">
        <f t="shared" si="5"/>
        <v>0</v>
      </c>
    </row>
    <row r="115" spans="2:14" x14ac:dyDescent="0.35">
      <c r="B115" t="s">
        <v>183</v>
      </c>
      <c r="C115" s="18">
        <v>102.64909259405329</v>
      </c>
      <c r="D115" s="18">
        <v>102.70044281546102</v>
      </c>
      <c r="E115" s="18">
        <v>4.08</v>
      </c>
      <c r="G115" t="s">
        <v>183</v>
      </c>
      <c r="H115" s="18">
        <v>102.649092594053</v>
      </c>
      <c r="I115" s="18">
        <v>102.700442815461</v>
      </c>
      <c r="J115" s="18">
        <v>4.08</v>
      </c>
      <c r="L115" s="18">
        <f t="shared" si="3"/>
        <v>2.8421709430404007E-13</v>
      </c>
      <c r="M115" s="18">
        <f t="shared" si="4"/>
        <v>0</v>
      </c>
      <c r="N115" s="18">
        <f t="shared" si="5"/>
        <v>0</v>
      </c>
    </row>
    <row r="116" spans="2:14" x14ac:dyDescent="0.35">
      <c r="B116" t="s">
        <v>139</v>
      </c>
      <c r="C116" s="18">
        <v>100.3757316215068</v>
      </c>
      <c r="D116" s="18">
        <v>100.42594459380369</v>
      </c>
      <c r="E116" s="18">
        <v>4.3097677771477452</v>
      </c>
      <c r="G116" t="s">
        <v>139</v>
      </c>
      <c r="H116" s="18">
        <v>100.37573162150601</v>
      </c>
      <c r="I116" s="18">
        <v>100.425944593803</v>
      </c>
      <c r="J116" s="18">
        <v>4.3097677771480001</v>
      </c>
      <c r="L116" s="18">
        <f t="shared" si="3"/>
        <v>7.9580786405131221E-13</v>
      </c>
      <c r="M116" s="18">
        <f t="shared" si="4"/>
        <v>6.9633188104489818E-13</v>
      </c>
      <c r="N116" s="18">
        <f t="shared" si="5"/>
        <v>-2.5490720645393594E-13</v>
      </c>
    </row>
    <row r="117" spans="2:14" x14ac:dyDescent="0.35">
      <c r="B117" t="s">
        <v>81</v>
      </c>
      <c r="C117" s="18">
        <v>100.68479843483419</v>
      </c>
      <c r="D117" s="18">
        <v>100.73516601784311</v>
      </c>
      <c r="E117" s="18">
        <v>4.5292028398422941</v>
      </c>
      <c r="G117" t="s">
        <v>81</v>
      </c>
      <c r="H117" s="18">
        <v>100.68479843483399</v>
      </c>
      <c r="I117" s="18">
        <v>100.735166017843</v>
      </c>
      <c r="J117" s="18">
        <v>4.5292028398420001</v>
      </c>
      <c r="L117" s="18">
        <f t="shared" si="3"/>
        <v>1.9895196601282805E-13</v>
      </c>
      <c r="M117" s="18">
        <f t="shared" si="4"/>
        <v>1.1368683772161603E-13</v>
      </c>
      <c r="N117" s="18">
        <f t="shared" si="5"/>
        <v>2.9398705692074145E-13</v>
      </c>
    </row>
    <row r="118" spans="2:14" x14ac:dyDescent="0.35">
      <c r="B118" t="s">
        <v>365</v>
      </c>
      <c r="C118" s="18">
        <v>99.949999999999989</v>
      </c>
      <c r="D118" s="18">
        <v>99.999999999999986</v>
      </c>
      <c r="E118" s="18">
        <v>4.08</v>
      </c>
      <c r="G118" t="s">
        <v>365</v>
      </c>
      <c r="H118" s="18">
        <v>99.95</v>
      </c>
      <c r="I118" s="18">
        <v>100</v>
      </c>
      <c r="J118" s="18">
        <v>4.08</v>
      </c>
      <c r="L118" s="18">
        <f t="shared" si="3"/>
        <v>0</v>
      </c>
      <c r="M118" s="18">
        <f t="shared" si="4"/>
        <v>0</v>
      </c>
      <c r="N118" s="18">
        <f t="shared" si="5"/>
        <v>0</v>
      </c>
    </row>
    <row r="119" spans="2:14" x14ac:dyDescent="0.35">
      <c r="B119" t="s">
        <v>143</v>
      </c>
      <c r="C119" s="18">
        <v>100.95276529604179</v>
      </c>
      <c r="D119" s="18">
        <v>101.00326692950654</v>
      </c>
      <c r="E119" s="18">
        <v>4.28513367099377</v>
      </c>
      <c r="G119" t="s">
        <v>143</v>
      </c>
      <c r="H119" s="18">
        <v>100.952765296042</v>
      </c>
      <c r="I119" s="18">
        <v>101.00326692950701</v>
      </c>
      <c r="J119" s="18">
        <v>4.285133670994</v>
      </c>
      <c r="L119" s="18">
        <f t="shared" si="3"/>
        <v>-2.1316282072803006E-13</v>
      </c>
      <c r="M119" s="18">
        <f t="shared" si="4"/>
        <v>-4.6895820560166612E-13</v>
      </c>
      <c r="N119" s="18">
        <f t="shared" si="5"/>
        <v>-2.3003821070233244E-13</v>
      </c>
    </row>
    <row r="120" spans="2:14" x14ac:dyDescent="0.35">
      <c r="B120" t="s">
        <v>136</v>
      </c>
      <c r="C120" s="18">
        <v>101.18091457570249</v>
      </c>
      <c r="D120" s="18">
        <v>101.23153034087292</v>
      </c>
      <c r="E120" s="18">
        <v>4.3114857449090334</v>
      </c>
      <c r="G120" t="s">
        <v>136</v>
      </c>
      <c r="H120" s="18">
        <v>101.180914575702</v>
      </c>
      <c r="I120" s="18">
        <v>101.231530340872</v>
      </c>
      <c r="J120" s="18">
        <v>4.3114857449089996</v>
      </c>
      <c r="L120" s="18">
        <f t="shared" si="3"/>
        <v>4.8316906031686813E-13</v>
      </c>
      <c r="M120" s="18">
        <f t="shared" si="4"/>
        <v>9.2370555648813024E-13</v>
      </c>
      <c r="N120" s="18">
        <f t="shared" si="5"/>
        <v>3.3750779948604759E-14</v>
      </c>
    </row>
    <row r="121" spans="2:14" x14ac:dyDescent="0.35">
      <c r="B121" t="s">
        <v>87</v>
      </c>
      <c r="C121" s="18">
        <v>100.72967100551786</v>
      </c>
      <c r="D121" s="18">
        <v>100.78006103603587</v>
      </c>
      <c r="E121" s="18">
        <v>4.5271851922857929</v>
      </c>
      <c r="G121" t="s">
        <v>87</v>
      </c>
      <c r="H121" s="18">
        <v>100.729671005518</v>
      </c>
      <c r="I121" s="18">
        <v>100.780061036036</v>
      </c>
      <c r="J121" s="18">
        <v>4.5271851922859998</v>
      </c>
      <c r="L121" s="18">
        <f t="shared" si="3"/>
        <v>-1.4210854715202004E-13</v>
      </c>
      <c r="M121" s="18">
        <f t="shared" si="4"/>
        <v>-1.2789769243681803E-13</v>
      </c>
      <c r="N121" s="18">
        <f t="shared" si="5"/>
        <v>-2.0694557179012918E-13</v>
      </c>
    </row>
    <row r="122" spans="2:14" x14ac:dyDescent="0.35">
      <c r="B122" t="s">
        <v>89</v>
      </c>
      <c r="C122" s="18">
        <v>101.03891197419857</v>
      </c>
      <c r="D122" s="18">
        <v>101.08945670254984</v>
      </c>
      <c r="E122" s="18">
        <v>4.5133292321719614</v>
      </c>
      <c r="G122" t="s">
        <v>89</v>
      </c>
      <c r="H122" s="18">
        <v>101.038911974199</v>
      </c>
      <c r="I122" s="18">
        <v>101.08945670255</v>
      </c>
      <c r="J122" s="18">
        <v>4.5133292321720004</v>
      </c>
      <c r="L122" s="18">
        <f t="shared" si="3"/>
        <v>-4.2632564145606011E-13</v>
      </c>
      <c r="M122" s="18">
        <f t="shared" si="4"/>
        <v>-1.5631940186722204E-13</v>
      </c>
      <c r="N122" s="18">
        <f t="shared" si="5"/>
        <v>-3.907985046680551E-14</v>
      </c>
    </row>
    <row r="123" spans="2:14" x14ac:dyDescent="0.35">
      <c r="B123" t="s">
        <v>239</v>
      </c>
      <c r="C123" s="18">
        <v>103.00270559522347</v>
      </c>
      <c r="D123" s="18">
        <v>103.05423271157926</v>
      </c>
      <c r="E123" s="18">
        <v>4.3233333333333333</v>
      </c>
      <c r="G123" t="s">
        <v>239</v>
      </c>
      <c r="H123" s="18">
        <v>103.002705594788</v>
      </c>
      <c r="I123" s="18">
        <v>103.054232711144</v>
      </c>
      <c r="J123" s="18">
        <v>4.3233333333330002</v>
      </c>
      <c r="L123" s="18">
        <f t="shared" si="3"/>
        <v>4.354774318926502E-10</v>
      </c>
      <c r="M123" s="18">
        <f t="shared" si="4"/>
        <v>4.3526426907192217E-10</v>
      </c>
      <c r="N123" s="18">
        <f t="shared" si="5"/>
        <v>3.3306690738754696E-13</v>
      </c>
    </row>
    <row r="124" spans="2:14" x14ac:dyDescent="0.35">
      <c r="B124" t="s">
        <v>153</v>
      </c>
      <c r="C124" s="18">
        <v>99.480065744353141</v>
      </c>
      <c r="D124" s="18">
        <v>99.529830659682972</v>
      </c>
      <c r="E124" s="18">
        <v>4.3233333333333333</v>
      </c>
      <c r="G124" t="s">
        <v>153</v>
      </c>
      <c r="H124" s="18">
        <v>99.480065743927</v>
      </c>
      <c r="I124" s="18">
        <v>99.529830659257001</v>
      </c>
      <c r="J124" s="18">
        <v>4.3233333333330002</v>
      </c>
      <c r="L124" s="18">
        <f t="shared" si="3"/>
        <v>4.2614090034476249E-10</v>
      </c>
      <c r="M124" s="18">
        <f t="shared" si="4"/>
        <v>4.2597037008818006E-10</v>
      </c>
      <c r="N124" s="18">
        <f t="shared" si="5"/>
        <v>3.3306690738754696E-13</v>
      </c>
    </row>
    <row r="125" spans="2:14" x14ac:dyDescent="0.35">
      <c r="B125" t="s">
        <v>93</v>
      </c>
      <c r="C125" s="18">
        <v>100.26534785197994</v>
      </c>
      <c r="D125" s="18">
        <v>100.31550560478233</v>
      </c>
      <c r="E125" s="18">
        <v>4.5481503307924234</v>
      </c>
      <c r="G125" t="s">
        <v>93</v>
      </c>
      <c r="H125" s="18">
        <v>100.26534785198</v>
      </c>
      <c r="I125" s="18">
        <v>100.315505604782</v>
      </c>
      <c r="J125" s="18">
        <v>4.5481503307919997</v>
      </c>
      <c r="L125" s="18">
        <f t="shared" si="3"/>
        <v>0</v>
      </c>
      <c r="M125" s="18">
        <f t="shared" si="4"/>
        <v>3.2684965844964609E-13</v>
      </c>
      <c r="N125" s="18">
        <f t="shared" si="5"/>
        <v>4.2366110619695974E-13</v>
      </c>
    </row>
    <row r="126" spans="2:14" x14ac:dyDescent="0.35">
      <c r="B126" t="s">
        <v>173</v>
      </c>
      <c r="C126" s="18">
        <v>100.23407304489938</v>
      </c>
      <c r="D126" s="18">
        <v>100.28421515247561</v>
      </c>
      <c r="E126" s="18">
        <v>4.2769073811653797</v>
      </c>
      <c r="G126" t="s">
        <v>173</v>
      </c>
      <c r="H126" s="18">
        <v>100.23407304489901</v>
      </c>
      <c r="I126" s="18">
        <v>100.284215152475</v>
      </c>
      <c r="J126" s="18">
        <v>4.2769073811649996</v>
      </c>
      <c r="L126" s="18">
        <f t="shared" si="3"/>
        <v>3.694822225952521E-13</v>
      </c>
      <c r="M126" s="18">
        <f t="shared" si="4"/>
        <v>6.1106675275368616E-13</v>
      </c>
      <c r="N126" s="18">
        <f t="shared" si="5"/>
        <v>3.801403636316536E-13</v>
      </c>
    </row>
    <row r="127" spans="2:14" x14ac:dyDescent="0.35">
      <c r="B127" t="s">
        <v>161</v>
      </c>
      <c r="C127" s="18">
        <v>100.63320979942171</v>
      </c>
      <c r="D127" s="18">
        <v>100.68355157520931</v>
      </c>
      <c r="E127" s="18">
        <v>4.263823566844688</v>
      </c>
      <c r="G127" t="s">
        <v>161</v>
      </c>
      <c r="H127" s="18">
        <v>100.633209799421</v>
      </c>
      <c r="I127" s="18">
        <v>100.68355157520899</v>
      </c>
      <c r="J127" s="18">
        <v>4.2638235668449997</v>
      </c>
      <c r="L127" s="18">
        <f t="shared" si="3"/>
        <v>7.1054273576010019E-13</v>
      </c>
      <c r="M127" s="18">
        <f t="shared" si="4"/>
        <v>3.1263880373444408E-13</v>
      </c>
      <c r="N127" s="18">
        <f t="shared" si="5"/>
        <v>-3.1175062531474396E-13</v>
      </c>
    </row>
    <row r="128" spans="2:14" x14ac:dyDescent="0.35">
      <c r="B128" t="s">
        <v>96</v>
      </c>
      <c r="C128" s="18">
        <v>100.81190296047809</v>
      </c>
      <c r="D128" s="18">
        <v>100.86233412754186</v>
      </c>
      <c r="E128" s="18">
        <v>4.5234923814381034</v>
      </c>
      <c r="G128" t="s">
        <v>96</v>
      </c>
      <c r="H128" s="18">
        <v>100.811902960477</v>
      </c>
      <c r="I128" s="18">
        <v>100.862334127541</v>
      </c>
      <c r="J128" s="18">
        <v>4.5234923814380004</v>
      </c>
      <c r="L128" s="18">
        <f t="shared" si="3"/>
        <v>1.0942358130705543E-12</v>
      </c>
      <c r="M128" s="18">
        <f t="shared" si="4"/>
        <v>8.5265128291212022E-13</v>
      </c>
      <c r="N128" s="18">
        <f t="shared" si="5"/>
        <v>1.0302869668521453E-13</v>
      </c>
    </row>
    <row r="129" spans="2:14" x14ac:dyDescent="0.35">
      <c r="B129" t="s">
        <v>256</v>
      </c>
      <c r="C129" s="18">
        <v>103.21884709915462</v>
      </c>
      <c r="D129" s="18">
        <v>103.27048234032478</v>
      </c>
      <c r="E129" s="18">
        <v>4.3233333333333333</v>
      </c>
      <c r="G129" t="s">
        <v>256</v>
      </c>
      <c r="H129" s="18">
        <v>103.218847098707</v>
      </c>
      <c r="I129" s="18">
        <v>103.27048233987701</v>
      </c>
      <c r="J129" s="18">
        <v>4.3233333333330002</v>
      </c>
      <c r="L129" s="18">
        <f t="shared" si="3"/>
        <v>4.4761350181943271E-10</v>
      </c>
      <c r="M129" s="18">
        <f t="shared" si="4"/>
        <v>4.4776982122129994E-10</v>
      </c>
      <c r="N129" s="18">
        <f t="shared" si="5"/>
        <v>3.3306690738754696E-13</v>
      </c>
    </row>
    <row r="130" spans="2:14" x14ac:dyDescent="0.35">
      <c r="B130" t="s">
        <v>98</v>
      </c>
      <c r="C130" s="18">
        <v>101.18004134931194</v>
      </c>
      <c r="D130" s="18">
        <v>101.23065667765076</v>
      </c>
      <c r="E130" s="18">
        <v>4.5070338865116613</v>
      </c>
      <c r="G130" t="s">
        <v>98</v>
      </c>
      <c r="H130" s="18">
        <v>101.18004134931201</v>
      </c>
      <c r="I130" s="18">
        <v>101.230656677651</v>
      </c>
      <c r="J130" s="18">
        <v>4.5070338865119997</v>
      </c>
      <c r="L130" s="18">
        <f t="shared" si="3"/>
        <v>0</v>
      </c>
      <c r="M130" s="18">
        <f t="shared" si="4"/>
        <v>-2.4158453015843406E-13</v>
      </c>
      <c r="N130" s="18">
        <f t="shared" si="5"/>
        <v>-3.3839597790574771E-13</v>
      </c>
    </row>
    <row r="131" spans="2:14" x14ac:dyDescent="0.35">
      <c r="B131" t="s">
        <v>135</v>
      </c>
      <c r="C131" s="18">
        <v>101.18594696294177</v>
      </c>
      <c r="D131" s="18">
        <v>101.23656524556455</v>
      </c>
      <c r="E131" s="18">
        <v>4.3215610776479609</v>
      </c>
      <c r="G131" t="s">
        <v>135</v>
      </c>
      <c r="H131" s="18">
        <v>101.185946962941</v>
      </c>
      <c r="I131" s="18">
        <v>101.23656524556399</v>
      </c>
      <c r="J131" s="18">
        <v>4.321561077648</v>
      </c>
      <c r="L131" s="18">
        <f t="shared" si="3"/>
        <v>7.673861546209082E-13</v>
      </c>
      <c r="M131" s="18">
        <f t="shared" si="4"/>
        <v>5.5422333389287814E-13</v>
      </c>
      <c r="N131" s="18">
        <f t="shared" si="5"/>
        <v>-3.907985046680551E-14</v>
      </c>
    </row>
    <row r="132" spans="2:14" x14ac:dyDescent="0.35">
      <c r="B132" t="s">
        <v>258</v>
      </c>
      <c r="C132" s="18">
        <v>103.27926116365265</v>
      </c>
      <c r="D132" s="18">
        <v>103.33092662696613</v>
      </c>
      <c r="E132" s="18">
        <v>4.3233333333333333</v>
      </c>
      <c r="G132" t="s">
        <v>258</v>
      </c>
      <c r="H132" s="18">
        <v>103.27926116319701</v>
      </c>
      <c r="I132" s="18">
        <v>103.33092662651001</v>
      </c>
      <c r="J132" s="18">
        <v>4.3233333333330002</v>
      </c>
      <c r="L132" s="18">
        <f t="shared" si="3"/>
        <v>4.5564263473352185E-10</v>
      </c>
      <c r="M132" s="18">
        <f t="shared" si="4"/>
        <v>4.5612580379383871E-10</v>
      </c>
      <c r="N132" s="18">
        <f t="shared" si="5"/>
        <v>3.3306690738754696E-13</v>
      </c>
    </row>
    <row r="133" spans="2:14" x14ac:dyDescent="0.35">
      <c r="B133" t="s">
        <v>112</v>
      </c>
      <c r="C133" s="18">
        <v>100.20687701301655</v>
      </c>
      <c r="D133" s="18">
        <v>100.25700551577444</v>
      </c>
      <c r="E133" s="18">
        <v>4.4884643989212005</v>
      </c>
      <c r="G133" t="s">
        <v>112</v>
      </c>
      <c r="H133" s="18">
        <v>100.20687701301701</v>
      </c>
      <c r="I133" s="18">
        <v>100.25700551577501</v>
      </c>
      <c r="J133" s="18">
        <v>4.4884643989209998</v>
      </c>
      <c r="L133" s="18">
        <f t="shared" ref="L133:L196" si="6">C133-H133</f>
        <v>-4.5474735088646412E-13</v>
      </c>
      <c r="M133" s="18">
        <f t="shared" ref="M133:M196" si="7">D133-I133</f>
        <v>-5.6843418860808015E-13</v>
      </c>
      <c r="N133" s="18">
        <f t="shared" ref="N133:N196" si="8">E133-J133</f>
        <v>2.007283228522283E-13</v>
      </c>
    </row>
    <row r="134" spans="2:14" x14ac:dyDescent="0.35">
      <c r="B134" t="s">
        <v>266</v>
      </c>
      <c r="C134" s="18">
        <v>103.41424002143467</v>
      </c>
      <c r="D134" s="18">
        <v>103.46597300793863</v>
      </c>
      <c r="E134" s="18">
        <v>4.3233333333333333</v>
      </c>
      <c r="G134" t="s">
        <v>266</v>
      </c>
      <c r="H134" s="18">
        <v>103.414240020969</v>
      </c>
      <c r="I134" s="18">
        <v>103.465973007473</v>
      </c>
      <c r="J134" s="18">
        <v>4.3233333333330002</v>
      </c>
      <c r="L134" s="18">
        <f t="shared" si="6"/>
        <v>4.6566128730773926E-10</v>
      </c>
      <c r="M134" s="18">
        <f t="shared" si="7"/>
        <v>4.6563286559830885E-10</v>
      </c>
      <c r="N134" s="18">
        <f t="shared" si="8"/>
        <v>3.3306690738754696E-13</v>
      </c>
    </row>
    <row r="135" spans="2:14" x14ac:dyDescent="0.35">
      <c r="B135" t="s">
        <v>124</v>
      </c>
      <c r="C135" s="18">
        <v>100.85945909069304</v>
      </c>
      <c r="D135" s="18">
        <v>100.9099140477169</v>
      </c>
      <c r="E135" s="18">
        <v>4.2942559617590339</v>
      </c>
      <c r="G135" t="s">
        <v>124</v>
      </c>
      <c r="H135" s="18">
        <v>100.85946017479</v>
      </c>
      <c r="I135" s="18">
        <v>100.90991513235601</v>
      </c>
      <c r="J135" s="18">
        <v>4.294258888551</v>
      </c>
      <c r="L135" s="18">
        <f t="shared" si="6"/>
        <v>-1.0840969650871557E-6</v>
      </c>
      <c r="M135" s="18">
        <f t="shared" si="7"/>
        <v>-1.0846391091945407E-6</v>
      </c>
      <c r="N135" s="18">
        <f t="shared" si="8"/>
        <v>-2.9267919661180031E-6</v>
      </c>
    </row>
    <row r="136" spans="2:14" x14ac:dyDescent="0.35">
      <c r="B136" t="s">
        <v>277</v>
      </c>
      <c r="C136" s="18">
        <v>100.60634099782212</v>
      </c>
      <c r="D136" s="18">
        <v>100.65666933248835</v>
      </c>
      <c r="E136" s="18">
        <v>4.5666666666666664</v>
      </c>
      <c r="G136" t="s">
        <v>277</v>
      </c>
      <c r="H136" s="18">
        <v>100.60634099829301</v>
      </c>
      <c r="I136" s="18">
        <v>100.656669332959</v>
      </c>
      <c r="J136" s="18">
        <v>4.5666666666670004</v>
      </c>
      <c r="L136" s="18">
        <f t="shared" si="6"/>
        <v>-4.708908818429336E-10</v>
      </c>
      <c r="M136" s="18">
        <f t="shared" si="7"/>
        <v>-4.7064929731277516E-10</v>
      </c>
      <c r="N136" s="18">
        <f t="shared" si="8"/>
        <v>-3.3395508580724709E-13</v>
      </c>
    </row>
    <row r="137" spans="2:14" x14ac:dyDescent="0.35">
      <c r="B137" t="s">
        <v>281</v>
      </c>
      <c r="C137" s="18">
        <v>100.60634099782212</v>
      </c>
      <c r="D137" s="18">
        <v>100.65666933248835</v>
      </c>
      <c r="E137" s="18">
        <v>4.5666666666666664</v>
      </c>
      <c r="G137" t="s">
        <v>281</v>
      </c>
      <c r="H137" s="18">
        <v>100.60634099829301</v>
      </c>
      <c r="I137" s="18">
        <v>100.656669332959</v>
      </c>
      <c r="J137" s="18">
        <v>4.5666666666670004</v>
      </c>
      <c r="L137" s="18">
        <f t="shared" si="6"/>
        <v>-4.708908818429336E-10</v>
      </c>
      <c r="M137" s="18">
        <f t="shared" si="7"/>
        <v>-4.7064929731277516E-10</v>
      </c>
      <c r="N137" s="18">
        <f t="shared" si="8"/>
        <v>-3.3395508580724709E-13</v>
      </c>
    </row>
    <row r="138" spans="2:14" x14ac:dyDescent="0.35">
      <c r="B138" t="s">
        <v>284</v>
      </c>
      <c r="C138" s="18">
        <v>100.60634099782212</v>
      </c>
      <c r="D138" s="18">
        <v>100.65666933248835</v>
      </c>
      <c r="E138" s="18">
        <v>4.5666666666666664</v>
      </c>
      <c r="G138" t="s">
        <v>284</v>
      </c>
      <c r="H138" s="18">
        <v>100.60634099829301</v>
      </c>
      <c r="I138" s="18">
        <v>100.656669332959</v>
      </c>
      <c r="J138" s="18">
        <v>4.5666666666670004</v>
      </c>
      <c r="L138" s="18">
        <f t="shared" si="6"/>
        <v>-4.708908818429336E-10</v>
      </c>
      <c r="M138" s="18">
        <f t="shared" si="7"/>
        <v>-4.7064929731277516E-10</v>
      </c>
      <c r="N138" s="18">
        <f t="shared" si="8"/>
        <v>-3.3395508580724709E-13</v>
      </c>
    </row>
    <row r="139" spans="2:14" x14ac:dyDescent="0.35">
      <c r="B139" t="s">
        <v>129</v>
      </c>
      <c r="C139" s="18">
        <v>100.23913649903857</v>
      </c>
      <c r="D139" s="18">
        <v>100.28928113960836</v>
      </c>
      <c r="E139" s="18">
        <v>4.3208336431963792</v>
      </c>
      <c r="G139" t="s">
        <v>129</v>
      </c>
      <c r="H139" s="18">
        <v>100.239136499038</v>
      </c>
      <c r="I139" s="18">
        <v>100.28928113960799</v>
      </c>
      <c r="J139" s="18">
        <v>4.3208336431959999</v>
      </c>
      <c r="L139" s="18">
        <f t="shared" si="6"/>
        <v>5.6843418860808015E-13</v>
      </c>
      <c r="M139" s="18">
        <f t="shared" si="7"/>
        <v>3.694822225952521E-13</v>
      </c>
      <c r="N139" s="18">
        <f t="shared" si="8"/>
        <v>3.7925218521195347E-13</v>
      </c>
    </row>
    <row r="140" spans="2:14" x14ac:dyDescent="0.35">
      <c r="B140" t="s">
        <v>138</v>
      </c>
      <c r="C140" s="18">
        <v>100.37836847514167</v>
      </c>
      <c r="D140" s="18">
        <v>100.42858276652493</v>
      </c>
      <c r="E140" s="18">
        <v>4.3252128829680832</v>
      </c>
      <c r="G140" t="s">
        <v>138</v>
      </c>
      <c r="H140" s="18">
        <v>100.378368475142</v>
      </c>
      <c r="I140" s="18">
        <v>100.428582766525</v>
      </c>
      <c r="J140" s="18">
        <v>4.3252128829679997</v>
      </c>
      <c r="L140" s="18">
        <f t="shared" si="6"/>
        <v>-3.2684965844964609E-13</v>
      </c>
      <c r="M140" s="18">
        <f t="shared" si="7"/>
        <v>0</v>
      </c>
      <c r="N140" s="18">
        <f t="shared" si="8"/>
        <v>8.3488771451811772E-14</v>
      </c>
    </row>
    <row r="141" spans="2:14" x14ac:dyDescent="0.35">
      <c r="B141" t="s">
        <v>121</v>
      </c>
      <c r="C141" s="18">
        <v>100.46742012014073</v>
      </c>
      <c r="D141" s="18">
        <v>100.51767895962054</v>
      </c>
      <c r="E141" s="18">
        <v>4.3524681879667186</v>
      </c>
      <c r="G141" t="s">
        <v>121</v>
      </c>
      <c r="H141" s="18">
        <v>100.467420120141</v>
      </c>
      <c r="I141" s="18">
        <v>100.51767895962099</v>
      </c>
      <c r="J141" s="18">
        <v>4.3524681879670002</v>
      </c>
      <c r="L141" s="18">
        <f t="shared" si="6"/>
        <v>-2.7000623958883807E-13</v>
      </c>
      <c r="M141" s="18">
        <f t="shared" si="7"/>
        <v>-4.5474735088646412E-13</v>
      </c>
      <c r="N141" s="18">
        <f t="shared" si="8"/>
        <v>-2.815525590449397E-13</v>
      </c>
    </row>
    <row r="142" spans="2:14" x14ac:dyDescent="0.35">
      <c r="B142" t="s">
        <v>106</v>
      </c>
      <c r="C142" s="18">
        <v>100.67646995524022</v>
      </c>
      <c r="D142" s="18">
        <v>100.72683337192618</v>
      </c>
      <c r="E142" s="18">
        <v>4.4985530154300628</v>
      </c>
      <c r="G142" t="s">
        <v>106</v>
      </c>
      <c r="H142" s="18">
        <v>100.67646995523999</v>
      </c>
      <c r="I142" s="18">
        <v>100.72683337192601</v>
      </c>
      <c r="J142" s="18">
        <v>4.4985530154299997</v>
      </c>
      <c r="L142" s="18">
        <f t="shared" si="6"/>
        <v>2.2737367544323206E-13</v>
      </c>
      <c r="M142" s="18">
        <f t="shared" si="7"/>
        <v>1.7053025658242404E-13</v>
      </c>
      <c r="N142" s="18">
        <f t="shared" si="8"/>
        <v>6.3060667798708891E-14</v>
      </c>
    </row>
    <row r="143" spans="2:14" x14ac:dyDescent="0.35">
      <c r="B143" t="s">
        <v>95</v>
      </c>
      <c r="C143" s="18">
        <v>100.821672090185</v>
      </c>
      <c r="D143" s="18">
        <v>100.87210814425713</v>
      </c>
      <c r="E143" s="18">
        <v>4.5540338994704879</v>
      </c>
      <c r="G143" t="s">
        <v>95</v>
      </c>
      <c r="H143" s="18">
        <v>100.821672090185</v>
      </c>
      <c r="I143" s="18">
        <v>100.872108144257</v>
      </c>
      <c r="J143" s="18">
        <v>4.5540338994700003</v>
      </c>
      <c r="L143" s="18">
        <f t="shared" si="6"/>
        <v>0</v>
      </c>
      <c r="M143" s="18">
        <f t="shared" si="7"/>
        <v>1.2789769243681803E-13</v>
      </c>
      <c r="N143" s="18">
        <f t="shared" si="8"/>
        <v>4.8760995241536875E-13</v>
      </c>
    </row>
    <row r="144" spans="2:14" x14ac:dyDescent="0.35">
      <c r="B144" t="s">
        <v>289</v>
      </c>
      <c r="C144" s="18">
        <v>99.97401320415058</v>
      </c>
      <c r="D144" s="18">
        <v>100.02402521675896</v>
      </c>
      <c r="E144" s="18">
        <v>4.5666666666666664</v>
      </c>
      <c r="G144" t="s">
        <v>289</v>
      </c>
      <c r="H144" s="18">
        <v>99.974013204629998</v>
      </c>
      <c r="I144" s="18">
        <v>100.024025217239</v>
      </c>
      <c r="J144" s="18">
        <v>4.5666666666670004</v>
      </c>
      <c r="L144" s="18">
        <f t="shared" si="6"/>
        <v>-4.794173946720548E-10</v>
      </c>
      <c r="M144" s="18">
        <f t="shared" si="7"/>
        <v>-4.8004267227952369E-10</v>
      </c>
      <c r="N144" s="18">
        <f t="shared" si="8"/>
        <v>-3.3395508580724709E-13</v>
      </c>
    </row>
    <row r="145" spans="2:14" x14ac:dyDescent="0.35">
      <c r="B145" t="s">
        <v>301</v>
      </c>
      <c r="C145" s="18">
        <v>99.97401320415058</v>
      </c>
      <c r="D145" s="18">
        <v>100.02402521675896</v>
      </c>
      <c r="E145" s="18">
        <v>4.5666666666666664</v>
      </c>
      <c r="G145" t="s">
        <v>301</v>
      </c>
      <c r="H145" s="18">
        <v>99.974013204629998</v>
      </c>
      <c r="I145" s="18">
        <v>100.024025217239</v>
      </c>
      <c r="J145" s="18">
        <v>4.5666666666670004</v>
      </c>
      <c r="L145" s="18">
        <f t="shared" si="6"/>
        <v>-4.794173946720548E-10</v>
      </c>
      <c r="M145" s="18">
        <f t="shared" si="7"/>
        <v>-4.8004267227952369E-10</v>
      </c>
      <c r="N145" s="18">
        <f t="shared" si="8"/>
        <v>-3.3395508580724709E-13</v>
      </c>
    </row>
    <row r="146" spans="2:14" x14ac:dyDescent="0.35">
      <c r="B146" t="s">
        <v>142</v>
      </c>
      <c r="C146" s="18">
        <v>100.95900381954868</v>
      </c>
      <c r="D146" s="18">
        <v>101.0095085738356</v>
      </c>
      <c r="E146" s="18">
        <v>4.300337721992598</v>
      </c>
      <c r="G146" t="s">
        <v>142</v>
      </c>
      <c r="H146" s="18">
        <v>100.959003819549</v>
      </c>
      <c r="I146" s="18">
        <v>101.009508573836</v>
      </c>
      <c r="J146" s="18">
        <v>4.3003377219930004</v>
      </c>
      <c r="L146" s="18">
        <f t="shared" si="6"/>
        <v>-3.1263880373444408E-13</v>
      </c>
      <c r="M146" s="18">
        <f t="shared" si="7"/>
        <v>-3.979039320256561E-13</v>
      </c>
      <c r="N146" s="18">
        <f t="shared" si="8"/>
        <v>-4.0234482412415673E-13</v>
      </c>
    </row>
    <row r="147" spans="2:14" x14ac:dyDescent="0.35">
      <c r="B147" t="s">
        <v>134</v>
      </c>
      <c r="C147" s="18">
        <v>101.19097935018105</v>
      </c>
      <c r="D147" s="18">
        <v>101.24160015025618</v>
      </c>
      <c r="E147" s="18">
        <v>4.3316354082624633</v>
      </c>
      <c r="G147" t="s">
        <v>134</v>
      </c>
      <c r="H147" s="18">
        <v>101.190979350181</v>
      </c>
      <c r="I147" s="18">
        <v>101.24160015025601</v>
      </c>
      <c r="J147" s="18">
        <v>4.3316354082619997</v>
      </c>
      <c r="L147" s="18">
        <f t="shared" si="6"/>
        <v>0</v>
      </c>
      <c r="M147" s="18">
        <f t="shared" si="7"/>
        <v>1.7053025658242404E-13</v>
      </c>
      <c r="N147" s="18">
        <f t="shared" si="8"/>
        <v>4.6362913508346537E-13</v>
      </c>
    </row>
    <row r="148" spans="2:14" x14ac:dyDescent="0.35">
      <c r="B148" t="s">
        <v>307</v>
      </c>
      <c r="C148" s="18">
        <v>99.458658610342027</v>
      </c>
      <c r="D148" s="18">
        <v>99.508412816750393</v>
      </c>
      <c r="E148" s="18">
        <v>4.5666666666666664</v>
      </c>
      <c r="G148" t="s">
        <v>307</v>
      </c>
      <c r="H148" s="18">
        <v>99.458658610832003</v>
      </c>
      <c r="I148" s="18">
        <v>99.508412817240995</v>
      </c>
      <c r="J148" s="18">
        <v>4.5666666666670004</v>
      </c>
      <c r="L148" s="18">
        <f t="shared" si="6"/>
        <v>-4.8997605972544989E-10</v>
      </c>
      <c r="M148" s="18">
        <f t="shared" si="7"/>
        <v>-4.9060133733291877E-10</v>
      </c>
      <c r="N148" s="18">
        <f t="shared" si="8"/>
        <v>-3.3395508580724709E-13</v>
      </c>
    </row>
    <row r="149" spans="2:14" x14ac:dyDescent="0.35">
      <c r="B149" t="s">
        <v>111</v>
      </c>
      <c r="C149" s="18">
        <v>100.20985608473657</v>
      </c>
      <c r="D149" s="18">
        <v>100.25998607777545</v>
      </c>
      <c r="E149" s="18">
        <v>4.519499929398493</v>
      </c>
      <c r="G149" t="s">
        <v>111</v>
      </c>
      <c r="H149" s="18">
        <v>100.209856084737</v>
      </c>
      <c r="I149" s="18">
        <v>100.25998607777601</v>
      </c>
      <c r="J149" s="18">
        <v>4.519499929398</v>
      </c>
      <c r="L149" s="18">
        <f t="shared" si="6"/>
        <v>-4.2632564145606011E-13</v>
      </c>
      <c r="M149" s="18">
        <f t="shared" si="7"/>
        <v>-5.5422333389287814E-13</v>
      </c>
      <c r="N149" s="18">
        <f t="shared" si="8"/>
        <v>4.929390229335695E-13</v>
      </c>
    </row>
    <row r="150" spans="2:14" x14ac:dyDescent="0.35">
      <c r="B150" t="s">
        <v>317</v>
      </c>
      <c r="C150" s="18">
        <v>100.12571980182751</v>
      </c>
      <c r="D150" s="18">
        <v>100.17580770568036</v>
      </c>
      <c r="E150" s="18">
        <v>4.5666666666666664</v>
      </c>
      <c r="G150" t="s">
        <v>317</v>
      </c>
      <c r="H150" s="18">
        <v>100.12571980233</v>
      </c>
      <c r="I150" s="18">
        <v>100.17580770618299</v>
      </c>
      <c r="J150" s="18">
        <v>4.5666666666670004</v>
      </c>
      <c r="L150" s="18">
        <f t="shared" si="6"/>
        <v>-5.0248161187482765E-10</v>
      </c>
      <c r="M150" s="18">
        <f t="shared" si="7"/>
        <v>-5.0263793127669487E-10</v>
      </c>
      <c r="N150" s="18">
        <f t="shared" si="8"/>
        <v>-3.3395508580724709E-13</v>
      </c>
    </row>
    <row r="151" spans="2:14" x14ac:dyDescent="0.35">
      <c r="B151" t="s">
        <v>123</v>
      </c>
      <c r="C151" s="18">
        <v>100.86322451794388</v>
      </c>
      <c r="D151" s="18">
        <v>100.91368135862318</v>
      </c>
      <c r="E151" s="18">
        <v>4.3044213049401572</v>
      </c>
      <c r="G151" t="s">
        <v>123</v>
      </c>
      <c r="H151" s="18">
        <v>100.863224517945</v>
      </c>
      <c r="I151" s="18">
        <v>100.913681358624</v>
      </c>
      <c r="J151" s="18">
        <v>4.30442130494</v>
      </c>
      <c r="L151" s="18">
        <f t="shared" si="6"/>
        <v>-1.1226575225009583E-12</v>
      </c>
      <c r="M151" s="18">
        <f t="shared" si="7"/>
        <v>-8.2422957348171622E-13</v>
      </c>
      <c r="N151" s="18">
        <f t="shared" si="8"/>
        <v>1.5720758028692217E-13</v>
      </c>
    </row>
    <row r="152" spans="2:14" x14ac:dyDescent="0.35">
      <c r="B152" t="s">
        <v>341</v>
      </c>
      <c r="C152" s="18">
        <v>98.961189669413287</v>
      </c>
      <c r="D152" s="18">
        <v>99.010695016921744</v>
      </c>
      <c r="E152" s="18">
        <v>4.8099999999999996</v>
      </c>
      <c r="G152" t="s">
        <v>341</v>
      </c>
      <c r="H152" s="18">
        <v>98.961189669413997</v>
      </c>
      <c r="I152" s="18">
        <v>99.010695016922</v>
      </c>
      <c r="J152" s="18">
        <v>4.8099999999999996</v>
      </c>
      <c r="L152" s="18">
        <f t="shared" si="6"/>
        <v>-7.1054273576010019E-13</v>
      </c>
      <c r="M152" s="18">
        <f t="shared" si="7"/>
        <v>-2.5579538487363607E-13</v>
      </c>
      <c r="N152" s="18">
        <f t="shared" si="8"/>
        <v>0</v>
      </c>
    </row>
    <row r="153" spans="2:14" x14ac:dyDescent="0.35">
      <c r="B153" t="s">
        <v>353</v>
      </c>
      <c r="C153" s="18">
        <v>98.961189669413287</v>
      </c>
      <c r="D153" s="18">
        <v>99.010695016921744</v>
      </c>
      <c r="E153" s="18">
        <v>4.8099999999999996</v>
      </c>
      <c r="G153" t="s">
        <v>353</v>
      </c>
      <c r="H153" s="18">
        <v>98.961189669413997</v>
      </c>
      <c r="I153" s="18">
        <v>99.010695016922</v>
      </c>
      <c r="J153" s="18">
        <v>4.8099999999999996</v>
      </c>
      <c r="L153" s="18">
        <f t="shared" si="6"/>
        <v>-7.1054273576010019E-13</v>
      </c>
      <c r="M153" s="18">
        <f t="shared" si="7"/>
        <v>-2.5579538487363607E-13</v>
      </c>
      <c r="N153" s="18">
        <f t="shared" si="8"/>
        <v>0</v>
      </c>
    </row>
    <row r="154" spans="2:14" x14ac:dyDescent="0.35">
      <c r="B154" t="s">
        <v>359</v>
      </c>
      <c r="C154" s="18">
        <v>98.961189669413287</v>
      </c>
      <c r="D154" s="18">
        <v>99.010695016921744</v>
      </c>
      <c r="E154" s="18">
        <v>4.8099999999999996</v>
      </c>
      <c r="G154" t="s">
        <v>359</v>
      </c>
      <c r="H154" s="18">
        <v>98.961189669413997</v>
      </c>
      <c r="I154" s="18">
        <v>99.010695016922</v>
      </c>
      <c r="J154" s="18">
        <v>4.8099999999999996</v>
      </c>
      <c r="L154" s="18">
        <f t="shared" si="6"/>
        <v>-7.1054273576010019E-13</v>
      </c>
      <c r="M154" s="18">
        <f t="shared" si="7"/>
        <v>-2.5579538487363607E-13</v>
      </c>
      <c r="N154" s="18">
        <f t="shared" si="8"/>
        <v>0</v>
      </c>
    </row>
    <row r="155" spans="2:14" x14ac:dyDescent="0.35">
      <c r="B155" t="s">
        <v>152</v>
      </c>
      <c r="C155" s="18">
        <v>96.069946186268169</v>
      </c>
      <c r="D155" s="18">
        <v>96.118005188862597</v>
      </c>
      <c r="E155" s="18">
        <v>4.8099999999999996</v>
      </c>
      <c r="G155" t="s">
        <v>152</v>
      </c>
      <c r="H155" s="18">
        <v>96.069946186267998</v>
      </c>
      <c r="I155" s="18">
        <v>96.118005188862</v>
      </c>
      <c r="J155" s="18">
        <v>4.8099999999999996</v>
      </c>
      <c r="L155" s="18">
        <f t="shared" si="6"/>
        <v>1.7053025658242404E-13</v>
      </c>
      <c r="M155" s="18">
        <f t="shared" si="7"/>
        <v>5.9685589803848416E-13</v>
      </c>
      <c r="N155" s="18">
        <f t="shared" si="8"/>
        <v>0</v>
      </c>
    </row>
    <row r="156" spans="2:14" x14ac:dyDescent="0.35">
      <c r="B156" t="s">
        <v>128</v>
      </c>
      <c r="C156" s="18">
        <v>100.24032796056483</v>
      </c>
      <c r="D156" s="18">
        <v>100.29047319716341</v>
      </c>
      <c r="E156" s="18">
        <v>4.3311691145982723</v>
      </c>
      <c r="G156" t="s">
        <v>128</v>
      </c>
      <c r="H156" s="18">
        <v>100.240327960564</v>
      </c>
      <c r="I156" s="18">
        <v>100.290473197163</v>
      </c>
      <c r="J156" s="18">
        <v>4.3311691145979996</v>
      </c>
      <c r="L156" s="18">
        <f t="shared" si="6"/>
        <v>8.2422957348171622E-13</v>
      </c>
      <c r="M156" s="18">
        <f t="shared" si="7"/>
        <v>4.1211478674085811E-13</v>
      </c>
      <c r="N156" s="18">
        <f t="shared" si="8"/>
        <v>2.7267077484793845E-13</v>
      </c>
    </row>
    <row r="157" spans="2:14" x14ac:dyDescent="0.35">
      <c r="B157" t="s">
        <v>172</v>
      </c>
      <c r="C157" s="18">
        <v>100.23496655526159</v>
      </c>
      <c r="D157" s="18">
        <v>100.2851091098165</v>
      </c>
      <c r="E157" s="18">
        <v>4.2846590467331866</v>
      </c>
      <c r="G157" t="s">
        <v>172</v>
      </c>
      <c r="H157" s="18">
        <v>100.234966555261</v>
      </c>
      <c r="I157" s="18">
        <v>100.28510910981601</v>
      </c>
      <c r="J157" s="18">
        <v>4.2846590467330001</v>
      </c>
      <c r="L157" s="18">
        <f t="shared" si="6"/>
        <v>5.9685589803848416E-13</v>
      </c>
      <c r="M157" s="18">
        <f t="shared" si="7"/>
        <v>4.9737991503207013E-13</v>
      </c>
      <c r="N157" s="18">
        <f t="shared" si="8"/>
        <v>1.865174681370263E-13</v>
      </c>
    </row>
    <row r="158" spans="2:14" x14ac:dyDescent="0.35">
      <c r="B158" t="s">
        <v>120</v>
      </c>
      <c r="C158" s="18">
        <v>100.4705664033666</v>
      </c>
      <c r="D158" s="18">
        <v>100.52082681677498</v>
      </c>
      <c r="E158" s="18">
        <v>4.3678759308287836</v>
      </c>
      <c r="G158" t="s">
        <v>120</v>
      </c>
      <c r="H158" s="18">
        <v>100.470566403367</v>
      </c>
      <c r="I158" s="18">
        <v>100.520826816775</v>
      </c>
      <c r="J158" s="18">
        <v>4.3678759308290003</v>
      </c>
      <c r="L158" s="18">
        <f t="shared" si="6"/>
        <v>-3.979039320256561E-13</v>
      </c>
      <c r="M158" s="18">
        <f t="shared" si="7"/>
        <v>0</v>
      </c>
      <c r="N158" s="18">
        <f t="shared" si="8"/>
        <v>-2.1671553440683056E-13</v>
      </c>
    </row>
    <row r="159" spans="2:14" x14ac:dyDescent="0.35">
      <c r="B159" t="s">
        <v>105</v>
      </c>
      <c r="C159" s="18">
        <v>100.68479843483419</v>
      </c>
      <c r="D159" s="18">
        <v>100.73516601784311</v>
      </c>
      <c r="E159" s="18">
        <v>4.5292028398422941</v>
      </c>
      <c r="G159" t="s">
        <v>105</v>
      </c>
      <c r="H159" s="18">
        <v>100.68479843483399</v>
      </c>
      <c r="I159" s="18">
        <v>100.735166017843</v>
      </c>
      <c r="J159" s="18">
        <v>4.5292028398420001</v>
      </c>
      <c r="L159" s="18">
        <f t="shared" si="6"/>
        <v>1.9895196601282805E-13</v>
      </c>
      <c r="M159" s="18">
        <f t="shared" si="7"/>
        <v>1.1368683772161603E-13</v>
      </c>
      <c r="N159" s="18">
        <f t="shared" si="8"/>
        <v>2.9398705692074145E-13</v>
      </c>
    </row>
    <row r="160" spans="2:14" x14ac:dyDescent="0.35">
      <c r="B160" t="s">
        <v>94</v>
      </c>
      <c r="C160" s="18">
        <v>100.83144121989193</v>
      </c>
      <c r="D160" s="18">
        <v>100.88188216097241</v>
      </c>
      <c r="E160" s="18">
        <v>4.58456949942717</v>
      </c>
      <c r="G160" t="s">
        <v>94</v>
      </c>
      <c r="H160" s="18">
        <v>100.831441219892</v>
      </c>
      <c r="I160" s="18">
        <v>100.881882160972</v>
      </c>
      <c r="J160" s="18">
        <v>4.5845694994270003</v>
      </c>
      <c r="L160" s="18">
        <f t="shared" si="6"/>
        <v>0</v>
      </c>
      <c r="M160" s="18">
        <f t="shared" si="7"/>
        <v>4.1211478674085811E-13</v>
      </c>
      <c r="N160" s="18">
        <f t="shared" si="8"/>
        <v>1.6964207816272392E-13</v>
      </c>
    </row>
    <row r="161" spans="2:14" x14ac:dyDescent="0.35">
      <c r="B161" t="s">
        <v>364</v>
      </c>
      <c r="C161" s="18">
        <v>99.950000000000017</v>
      </c>
      <c r="D161" s="18">
        <v>100.00000000000001</v>
      </c>
      <c r="E161" s="18">
        <v>4.8099999999999996</v>
      </c>
      <c r="G161" t="s">
        <v>364</v>
      </c>
      <c r="H161" s="18">
        <v>99.95</v>
      </c>
      <c r="I161" s="18">
        <v>100</v>
      </c>
      <c r="J161" s="18">
        <v>4.8099999999999996</v>
      </c>
      <c r="L161" s="18">
        <f t="shared" si="6"/>
        <v>0</v>
      </c>
      <c r="M161" s="18">
        <f t="shared" si="7"/>
        <v>0</v>
      </c>
      <c r="N161" s="18">
        <f t="shared" si="8"/>
        <v>0</v>
      </c>
    </row>
    <row r="162" spans="2:14" x14ac:dyDescent="0.35">
      <c r="B162" t="s">
        <v>133</v>
      </c>
      <c r="C162" s="18">
        <v>101.19601125432661</v>
      </c>
      <c r="D162" s="18">
        <v>101.2466345716124</v>
      </c>
      <c r="E162" s="18">
        <v>4.341707769941527</v>
      </c>
      <c r="G162" t="s">
        <v>133</v>
      </c>
      <c r="H162" s="18">
        <v>101.196011254326</v>
      </c>
      <c r="I162" s="18">
        <v>101.24663457161201</v>
      </c>
      <c r="J162" s="18">
        <v>4.3417077699420004</v>
      </c>
      <c r="L162" s="18">
        <f t="shared" si="6"/>
        <v>6.1106675275368616E-13</v>
      </c>
      <c r="M162" s="18">
        <f t="shared" si="7"/>
        <v>3.979039320256561E-13</v>
      </c>
      <c r="N162" s="18">
        <f t="shared" si="8"/>
        <v>-4.7339909770016675E-13</v>
      </c>
    </row>
    <row r="163" spans="2:14" x14ac:dyDescent="0.35">
      <c r="B163" t="s">
        <v>110</v>
      </c>
      <c r="C163" s="18">
        <v>100.21283515645659</v>
      </c>
      <c r="D163" s="18">
        <v>100.26296663977648</v>
      </c>
      <c r="E163" s="18">
        <v>4.5505336146616253</v>
      </c>
      <c r="G163" t="s">
        <v>110</v>
      </c>
      <c r="H163" s="18">
        <v>100.212835156457</v>
      </c>
      <c r="I163" s="18">
        <v>100.26296663977701</v>
      </c>
      <c r="J163" s="18">
        <v>4.5505336146620001</v>
      </c>
      <c r="L163" s="18">
        <f t="shared" si="6"/>
        <v>-4.1211478674085811E-13</v>
      </c>
      <c r="M163" s="18">
        <f t="shared" si="7"/>
        <v>-5.2580162446247414E-13</v>
      </c>
      <c r="N163" s="18">
        <f t="shared" si="8"/>
        <v>-3.7481129311345285E-13</v>
      </c>
    </row>
    <row r="164" spans="2:14" x14ac:dyDescent="0.35">
      <c r="B164" t="s">
        <v>122</v>
      </c>
      <c r="C164" s="18">
        <v>100.86698886109859</v>
      </c>
      <c r="D164" s="18">
        <v>100.91744758489104</v>
      </c>
      <c r="E164" s="18">
        <v>4.3145829628095838</v>
      </c>
      <c r="G164" t="s">
        <v>122</v>
      </c>
      <c r="H164" s="18">
        <v>100.866988861099</v>
      </c>
      <c r="I164" s="18">
        <v>100.91744758489099</v>
      </c>
      <c r="J164" s="18">
        <v>4.3145829628100003</v>
      </c>
      <c r="L164" s="18">
        <f t="shared" si="6"/>
        <v>-4.1211478674085811E-13</v>
      </c>
      <c r="M164" s="18">
        <f t="shared" si="7"/>
        <v>0</v>
      </c>
      <c r="N164" s="18">
        <f t="shared" si="8"/>
        <v>-4.1655567883935873E-13</v>
      </c>
    </row>
    <row r="165" spans="2:14" x14ac:dyDescent="0.35">
      <c r="B165" t="s">
        <v>151</v>
      </c>
      <c r="C165" s="18">
        <v>95.57954340339397</v>
      </c>
      <c r="D165" s="18">
        <v>95.627357081934932</v>
      </c>
      <c r="E165" s="18">
        <v>4.8579999999999997</v>
      </c>
      <c r="G165" t="s">
        <v>151</v>
      </c>
      <c r="H165" s="18">
        <v>95.579543403393998</v>
      </c>
      <c r="I165" s="18">
        <v>95.627357081935003</v>
      </c>
      <c r="J165" s="18">
        <v>4.8579999999999997</v>
      </c>
      <c r="L165" s="18">
        <f t="shared" si="6"/>
        <v>0</v>
      </c>
      <c r="M165" s="18">
        <f t="shared" si="7"/>
        <v>0</v>
      </c>
      <c r="N165" s="18">
        <f t="shared" si="8"/>
        <v>0</v>
      </c>
    </row>
    <row r="166" spans="2:14" x14ac:dyDescent="0.35">
      <c r="B166" t="s">
        <v>119</v>
      </c>
      <c r="C166" s="18">
        <v>100.47371268659248</v>
      </c>
      <c r="D166" s="18">
        <v>100.52397467392943</v>
      </c>
      <c r="E166" s="18">
        <v>4.3832827087195811</v>
      </c>
      <c r="G166" t="s">
        <v>119</v>
      </c>
      <c r="H166" s="18">
        <v>100.473712686593</v>
      </c>
      <c r="I166" s="18">
        <v>100.52397467393</v>
      </c>
      <c r="J166" s="18">
        <v>4.3832827087200004</v>
      </c>
      <c r="L166" s="18">
        <f t="shared" si="6"/>
        <v>-5.2580162446247414E-13</v>
      </c>
      <c r="M166" s="18">
        <f t="shared" si="7"/>
        <v>-5.6843418860808015E-13</v>
      </c>
      <c r="N166" s="18">
        <f t="shared" si="8"/>
        <v>-4.1922021409845911E-13</v>
      </c>
    </row>
    <row r="167" spans="2:14" x14ac:dyDescent="0.35">
      <c r="B167" t="s">
        <v>104</v>
      </c>
      <c r="C167" s="18">
        <v>100.69312691442819</v>
      </c>
      <c r="D167" s="18">
        <v>100.74349866376006</v>
      </c>
      <c r="E167" s="18">
        <v>4.5598475940686045</v>
      </c>
      <c r="G167" t="s">
        <v>104</v>
      </c>
      <c r="H167" s="18">
        <v>100.69312691442801</v>
      </c>
      <c r="I167" s="18">
        <v>100.74349866375999</v>
      </c>
      <c r="J167" s="18">
        <v>4.5598475940689998</v>
      </c>
      <c r="L167" s="18">
        <f t="shared" si="6"/>
        <v>1.8474111129762605E-13</v>
      </c>
      <c r="M167" s="18">
        <f t="shared" si="7"/>
        <v>0</v>
      </c>
      <c r="N167" s="18">
        <f t="shared" si="8"/>
        <v>-3.9523939676655573E-13</v>
      </c>
    </row>
    <row r="168" spans="2:14" x14ac:dyDescent="0.35">
      <c r="B168" t="s">
        <v>160</v>
      </c>
      <c r="C168" s="18">
        <v>100.63642841793619</v>
      </c>
      <c r="D168" s="18">
        <v>100.6867718038381</v>
      </c>
      <c r="E168" s="18">
        <v>4.2753262646920103</v>
      </c>
      <c r="G168" t="s">
        <v>160</v>
      </c>
      <c r="H168" s="18">
        <v>100.636428417936</v>
      </c>
      <c r="I168" s="18">
        <v>100.686771803838</v>
      </c>
      <c r="J168" s="18">
        <v>4.2753262646919996</v>
      </c>
      <c r="L168" s="18">
        <f t="shared" si="6"/>
        <v>1.8474111129762605E-13</v>
      </c>
      <c r="M168" s="18">
        <f t="shared" si="7"/>
        <v>0</v>
      </c>
      <c r="N168" s="18">
        <f t="shared" si="8"/>
        <v>1.0658141036401503E-14</v>
      </c>
    </row>
    <row r="169" spans="2:14" x14ac:dyDescent="0.35">
      <c r="B169" t="s">
        <v>130</v>
      </c>
      <c r="C169" s="18">
        <v>100.83671028900682</v>
      </c>
      <c r="D169" s="18">
        <v>100.88715386593978</v>
      </c>
      <c r="E169" s="18">
        <v>4.3675035236449276</v>
      </c>
      <c r="G169" t="s">
        <v>130</v>
      </c>
      <c r="H169" s="18">
        <v>100.836710289007</v>
      </c>
      <c r="I169" s="18">
        <v>100.88715386593999</v>
      </c>
      <c r="J169" s="18">
        <v>4.3675035236450004</v>
      </c>
      <c r="L169" s="18">
        <f t="shared" si="6"/>
        <v>-1.8474111129762605E-13</v>
      </c>
      <c r="M169" s="18">
        <f t="shared" si="7"/>
        <v>-2.1316282072803006E-13</v>
      </c>
      <c r="N169" s="18">
        <f t="shared" si="8"/>
        <v>-7.2830630415410269E-14</v>
      </c>
    </row>
    <row r="170" spans="2:14" x14ac:dyDescent="0.35">
      <c r="B170" t="s">
        <v>97</v>
      </c>
      <c r="C170" s="18">
        <v>101.22203718910872</v>
      </c>
      <c r="D170" s="18">
        <v>101.27267352587165</v>
      </c>
      <c r="E170" s="18">
        <v>4.597735833260578</v>
      </c>
      <c r="G170" t="s">
        <v>97</v>
      </c>
      <c r="H170" s="18">
        <v>101.222037189109</v>
      </c>
      <c r="I170" s="18">
        <v>101.27267352587199</v>
      </c>
      <c r="J170" s="18">
        <v>4.5977358332609999</v>
      </c>
      <c r="L170" s="18">
        <f t="shared" si="6"/>
        <v>-2.8421709430404007E-13</v>
      </c>
      <c r="M170" s="18">
        <f t="shared" si="7"/>
        <v>-3.4106051316484809E-13</v>
      </c>
      <c r="N170" s="18">
        <f t="shared" si="8"/>
        <v>-4.2188474935755949E-13</v>
      </c>
    </row>
    <row r="171" spans="2:14" x14ac:dyDescent="0.35">
      <c r="B171" t="s">
        <v>109</v>
      </c>
      <c r="C171" s="18">
        <v>100.21581422817661</v>
      </c>
      <c r="D171" s="18">
        <v>100.26594720177749</v>
      </c>
      <c r="E171" s="18">
        <v>4.5815654548751548</v>
      </c>
      <c r="G171" t="s">
        <v>109</v>
      </c>
      <c r="H171" s="18">
        <v>100.215814228177</v>
      </c>
      <c r="I171" s="18">
        <v>100.265947201778</v>
      </c>
      <c r="J171" s="18">
        <v>4.5815654548750002</v>
      </c>
      <c r="L171" s="18">
        <f t="shared" si="6"/>
        <v>-3.836930773104541E-13</v>
      </c>
      <c r="M171" s="18">
        <f t="shared" si="7"/>
        <v>-5.1159076974727213E-13</v>
      </c>
      <c r="N171" s="18">
        <f t="shared" si="8"/>
        <v>1.5454304502782179E-13</v>
      </c>
    </row>
    <row r="172" spans="2:14" x14ac:dyDescent="0.35">
      <c r="B172" t="s">
        <v>168</v>
      </c>
      <c r="C172" s="18">
        <v>100.78845362724319</v>
      </c>
      <c r="D172" s="18">
        <v>100.83887306377507</v>
      </c>
      <c r="E172" s="18">
        <v>4.2688775362230791</v>
      </c>
      <c r="G172" t="s">
        <v>168</v>
      </c>
      <c r="H172" s="18">
        <v>100.788453627244</v>
      </c>
      <c r="I172" s="18">
        <v>100.83887306377601</v>
      </c>
      <c r="J172" s="18">
        <v>4.268877536223</v>
      </c>
      <c r="L172" s="18">
        <f t="shared" si="6"/>
        <v>-8.1001871876651421E-13</v>
      </c>
      <c r="M172" s="18">
        <f t="shared" si="7"/>
        <v>-9.3791641120333225E-13</v>
      </c>
      <c r="N172" s="18">
        <f t="shared" si="8"/>
        <v>7.9047879353311146E-14</v>
      </c>
    </row>
    <row r="173" spans="2:14" x14ac:dyDescent="0.35">
      <c r="B173" t="s">
        <v>150</v>
      </c>
      <c r="C173" s="18">
        <v>95.08108741111802</v>
      </c>
      <c r="D173" s="18">
        <v>95.128651736986512</v>
      </c>
      <c r="E173" s="18">
        <v>4.9059999999999997</v>
      </c>
      <c r="G173" t="s">
        <v>150</v>
      </c>
      <c r="H173" s="18">
        <v>95.081087411119</v>
      </c>
      <c r="I173" s="18">
        <v>95.128651736986996</v>
      </c>
      <c r="J173" s="18">
        <v>4.9059999999999997</v>
      </c>
      <c r="L173" s="18">
        <f t="shared" si="6"/>
        <v>-9.8054897534893826E-13</v>
      </c>
      <c r="M173" s="18">
        <f t="shared" si="7"/>
        <v>-4.8316906031686813E-13</v>
      </c>
      <c r="N173" s="18">
        <f t="shared" si="8"/>
        <v>0</v>
      </c>
    </row>
    <row r="174" spans="2:14" x14ac:dyDescent="0.35">
      <c r="B174" t="s">
        <v>127</v>
      </c>
      <c r="C174" s="18">
        <v>100.24271076924074</v>
      </c>
      <c r="D174" s="18">
        <v>100.29285719783965</v>
      </c>
      <c r="E174" s="18">
        <v>4.35183832821747</v>
      </c>
      <c r="G174" t="s">
        <v>127</v>
      </c>
      <c r="H174" s="18">
        <v>100.24271076924001</v>
      </c>
      <c r="I174" s="18">
        <v>100.292857197839</v>
      </c>
      <c r="J174" s="18">
        <v>4.3518383282170001</v>
      </c>
      <c r="L174" s="18">
        <f t="shared" si="6"/>
        <v>7.3896444519050419E-13</v>
      </c>
      <c r="M174" s="18">
        <f t="shared" si="7"/>
        <v>6.5369931689929217E-13</v>
      </c>
      <c r="N174" s="18">
        <f t="shared" si="8"/>
        <v>4.6984638402136625E-13</v>
      </c>
    </row>
    <row r="175" spans="2:14" x14ac:dyDescent="0.35">
      <c r="B175" t="s">
        <v>170</v>
      </c>
      <c r="C175" s="18">
        <v>100.23586018000046</v>
      </c>
      <c r="D175" s="18">
        <v>100.28600318159125</v>
      </c>
      <c r="E175" s="18">
        <v>4.2924115663532376</v>
      </c>
      <c r="G175" t="s">
        <v>170</v>
      </c>
      <c r="H175" s="18">
        <v>100.23586018</v>
      </c>
      <c r="I175" s="18">
        <v>100.286003181591</v>
      </c>
      <c r="J175" s="18">
        <v>4.2924115663529996</v>
      </c>
      <c r="L175" s="18">
        <f t="shared" si="6"/>
        <v>4.5474735088646412E-13</v>
      </c>
      <c r="M175" s="18">
        <f t="shared" si="7"/>
        <v>2.5579538487363607E-13</v>
      </c>
      <c r="N175" s="18">
        <f t="shared" si="8"/>
        <v>2.3803181647963356E-13</v>
      </c>
    </row>
    <row r="176" spans="2:14" x14ac:dyDescent="0.35">
      <c r="B176" t="s">
        <v>118</v>
      </c>
      <c r="C176" s="18">
        <v>100.47685896981835</v>
      </c>
      <c r="D176" s="18">
        <v>100.52712253108389</v>
      </c>
      <c r="E176" s="18">
        <v>4.3986885217297615</v>
      </c>
      <c r="G176" t="s">
        <v>118</v>
      </c>
      <c r="H176" s="18">
        <v>100.476858969818</v>
      </c>
      <c r="I176" s="18">
        <v>100.527122531084</v>
      </c>
      <c r="J176" s="18">
        <v>4.3986885217299996</v>
      </c>
      <c r="L176" s="18">
        <f t="shared" si="6"/>
        <v>3.5527136788005009E-13</v>
      </c>
      <c r="M176" s="18">
        <f t="shared" si="7"/>
        <v>-1.1368683772161603E-13</v>
      </c>
      <c r="N176" s="18">
        <f t="shared" si="8"/>
        <v>-2.3803181647963356E-13</v>
      </c>
    </row>
    <row r="177" spans="2:14" x14ac:dyDescent="0.35">
      <c r="B177" t="s">
        <v>103</v>
      </c>
      <c r="C177" s="18">
        <v>100.70145539402216</v>
      </c>
      <c r="D177" s="18">
        <v>100.751831309677</v>
      </c>
      <c r="E177" s="18">
        <v>4.5904872793669789</v>
      </c>
      <c r="G177" t="s">
        <v>103</v>
      </c>
      <c r="H177" s="18">
        <v>100.70145539402201</v>
      </c>
      <c r="I177" s="18">
        <v>100.751831309677</v>
      </c>
      <c r="J177" s="18">
        <v>4.5904872793670002</v>
      </c>
      <c r="L177" s="18">
        <f t="shared" si="6"/>
        <v>1.5631940186722204E-13</v>
      </c>
      <c r="M177" s="18">
        <f t="shared" si="7"/>
        <v>0</v>
      </c>
      <c r="N177" s="18">
        <f t="shared" si="8"/>
        <v>-2.1316282072803006E-14</v>
      </c>
    </row>
    <row r="178" spans="2:14" x14ac:dyDescent="0.35">
      <c r="B178" t="s">
        <v>178</v>
      </c>
      <c r="C178" s="18">
        <v>100.62286888079261</v>
      </c>
      <c r="D178" s="18">
        <v>100.67320548353437</v>
      </c>
      <c r="E178" s="18">
        <v>4.2759023906356628</v>
      </c>
      <c r="G178" t="s">
        <v>178</v>
      </c>
      <c r="H178" s="18">
        <v>100.62286888079301</v>
      </c>
      <c r="I178" s="18">
        <v>100.673205483535</v>
      </c>
      <c r="J178" s="18">
        <v>4.2759023906360003</v>
      </c>
      <c r="L178" s="18">
        <f t="shared" si="6"/>
        <v>-3.979039320256561E-13</v>
      </c>
      <c r="M178" s="18">
        <f t="shared" si="7"/>
        <v>-6.2527760746888816E-13</v>
      </c>
      <c r="N178" s="18">
        <f t="shared" si="8"/>
        <v>-3.3750779948604759E-13</v>
      </c>
    </row>
    <row r="179" spans="2:14" x14ac:dyDescent="0.35">
      <c r="B179" t="s">
        <v>165</v>
      </c>
      <c r="C179" s="18">
        <v>100.87076449020424</v>
      </c>
      <c r="D179" s="18">
        <v>100.92122510275561</v>
      </c>
      <c r="E179" s="18">
        <v>4.2692644640541086</v>
      </c>
      <c r="G179" t="s">
        <v>165</v>
      </c>
      <c r="H179" s="18">
        <v>100.870764490205</v>
      </c>
      <c r="I179" s="18">
        <v>100.921225102756</v>
      </c>
      <c r="J179" s="18">
        <v>4.2692644640540003</v>
      </c>
      <c r="L179" s="18">
        <f t="shared" si="6"/>
        <v>-7.673861546209082E-13</v>
      </c>
      <c r="M179" s="18">
        <f t="shared" si="7"/>
        <v>-3.836930773104541E-13</v>
      </c>
      <c r="N179" s="18">
        <f t="shared" si="8"/>
        <v>1.0835776720341528E-13</v>
      </c>
    </row>
    <row r="180" spans="2:14" x14ac:dyDescent="0.35">
      <c r="B180" t="s">
        <v>108</v>
      </c>
      <c r="C180" s="18">
        <v>100.21879329989663</v>
      </c>
      <c r="D180" s="18">
        <v>100.26892776377852</v>
      </c>
      <c r="E180" s="18">
        <v>4.6125954502036173</v>
      </c>
      <c r="G180" t="s">
        <v>108</v>
      </c>
      <c r="H180" s="18">
        <v>100.218793299897</v>
      </c>
      <c r="I180" s="18">
        <v>100.268927763779</v>
      </c>
      <c r="J180" s="18">
        <v>4.6125954502040001</v>
      </c>
      <c r="L180" s="18">
        <f t="shared" si="6"/>
        <v>-3.694822225952521E-13</v>
      </c>
      <c r="M180" s="18">
        <f t="shared" si="7"/>
        <v>-4.8316906031686813E-13</v>
      </c>
      <c r="N180" s="18">
        <f t="shared" si="8"/>
        <v>-3.8280489889075398E-13</v>
      </c>
    </row>
    <row r="181" spans="2:14" x14ac:dyDescent="0.35">
      <c r="B181" t="s">
        <v>167</v>
      </c>
      <c r="C181" s="18">
        <v>100.78976989896186</v>
      </c>
      <c r="D181" s="18">
        <v>100.84018999395884</v>
      </c>
      <c r="E181" s="18">
        <v>4.2726952421034907</v>
      </c>
      <c r="G181" t="s">
        <v>167</v>
      </c>
      <c r="H181" s="18">
        <v>100.78976989896201</v>
      </c>
      <c r="I181" s="18">
        <v>100.840189993959</v>
      </c>
      <c r="J181" s="18">
        <v>4.2726952421029996</v>
      </c>
      <c r="L181" s="18">
        <f t="shared" si="6"/>
        <v>-1.4210854715202004E-13</v>
      </c>
      <c r="M181" s="18">
        <f t="shared" si="7"/>
        <v>-1.5631940186722204E-13</v>
      </c>
      <c r="N181" s="18">
        <f t="shared" si="8"/>
        <v>4.9116266609416925E-13</v>
      </c>
    </row>
    <row r="182" spans="2:14" x14ac:dyDescent="0.35">
      <c r="B182" t="s">
        <v>137</v>
      </c>
      <c r="C182" s="18">
        <v>100.38364218241142</v>
      </c>
      <c r="D182" s="18">
        <v>100.43385911196739</v>
      </c>
      <c r="E182" s="18">
        <v>4.356100660358563</v>
      </c>
      <c r="G182" t="s">
        <v>137</v>
      </c>
      <c r="H182" s="18">
        <v>100.38364218241099</v>
      </c>
      <c r="I182" s="18">
        <v>100.433859111967</v>
      </c>
      <c r="J182" s="18">
        <v>4.356100660359</v>
      </c>
      <c r="L182" s="18">
        <f t="shared" si="6"/>
        <v>4.2632564145606011E-13</v>
      </c>
      <c r="M182" s="18">
        <f t="shared" si="7"/>
        <v>3.979039320256561E-13</v>
      </c>
      <c r="N182" s="18">
        <f t="shared" si="8"/>
        <v>-4.3698378249246161E-13</v>
      </c>
    </row>
    <row r="183" spans="2:14" x14ac:dyDescent="0.35">
      <c r="B183" t="s">
        <v>117</v>
      </c>
      <c r="C183" s="18">
        <v>100.48000525304423</v>
      </c>
      <c r="D183" s="18">
        <v>100.53027038823834</v>
      </c>
      <c r="E183" s="18">
        <v>4.4140933699499634</v>
      </c>
      <c r="G183" t="s">
        <v>117</v>
      </c>
      <c r="H183" s="18">
        <v>100.48000525304499</v>
      </c>
      <c r="I183" s="18">
        <v>100.530270388239</v>
      </c>
      <c r="J183" s="18">
        <v>4.4140933699499998</v>
      </c>
      <c r="L183" s="18">
        <f t="shared" si="6"/>
        <v>-7.673861546209082E-13</v>
      </c>
      <c r="M183" s="18">
        <f t="shared" si="7"/>
        <v>-6.6791017161449417E-13</v>
      </c>
      <c r="N183" s="18">
        <f t="shared" si="8"/>
        <v>-3.6415315207705135E-14</v>
      </c>
    </row>
    <row r="184" spans="2:14" x14ac:dyDescent="0.35">
      <c r="B184" t="s">
        <v>102</v>
      </c>
      <c r="C184" s="18">
        <v>100.70978387361615</v>
      </c>
      <c r="D184" s="18">
        <v>100.76016395559394</v>
      </c>
      <c r="E184" s="18">
        <v>4.6211218969949854</v>
      </c>
      <c r="G184" t="s">
        <v>102</v>
      </c>
      <c r="H184" s="18">
        <v>100.709783873616</v>
      </c>
      <c r="I184" s="18">
        <v>100.760163955594</v>
      </c>
      <c r="J184" s="18">
        <v>4.6211218969949996</v>
      </c>
      <c r="L184" s="18">
        <f t="shared" si="6"/>
        <v>1.4210854715202004E-13</v>
      </c>
      <c r="M184" s="18">
        <f t="shared" si="7"/>
        <v>0</v>
      </c>
      <c r="N184" s="18">
        <f t="shared" si="8"/>
        <v>-1.4210854715202004E-14</v>
      </c>
    </row>
    <row r="185" spans="2:14" x14ac:dyDescent="0.35">
      <c r="B185" t="s">
        <v>177</v>
      </c>
      <c r="C185" s="18">
        <v>100.62392047062475</v>
      </c>
      <c r="D185" s="18">
        <v>100.67425759942446</v>
      </c>
      <c r="E185" s="18">
        <v>4.2797375443716525</v>
      </c>
      <c r="G185" t="s">
        <v>177</v>
      </c>
      <c r="H185" s="18">
        <v>100.623920470625</v>
      </c>
      <c r="I185" s="18">
        <v>100.674257599425</v>
      </c>
      <c r="J185" s="18">
        <v>4.2797375443719998</v>
      </c>
      <c r="L185" s="18">
        <f t="shared" si="6"/>
        <v>-2.4158453015843406E-13</v>
      </c>
      <c r="M185" s="18">
        <f t="shared" si="7"/>
        <v>-5.4001247917767614E-13</v>
      </c>
      <c r="N185" s="18">
        <f t="shared" si="8"/>
        <v>-3.4727776210274897E-13</v>
      </c>
    </row>
    <row r="186" spans="2:14" x14ac:dyDescent="0.35">
      <c r="B186" t="s">
        <v>159</v>
      </c>
      <c r="C186" s="18">
        <v>100.63857398051277</v>
      </c>
      <c r="D186" s="18">
        <v>100.68891843973263</v>
      </c>
      <c r="E186" s="18">
        <v>4.282993666856445</v>
      </c>
      <c r="G186" t="s">
        <v>159</v>
      </c>
      <c r="H186" s="18">
        <v>100.63857398051201</v>
      </c>
      <c r="I186" s="18">
        <v>100.68891843973201</v>
      </c>
      <c r="J186" s="18">
        <v>4.282993666856</v>
      </c>
      <c r="L186" s="18">
        <f t="shared" si="6"/>
        <v>7.673861546209082E-13</v>
      </c>
      <c r="M186" s="18">
        <f t="shared" si="7"/>
        <v>6.2527760746888816E-13</v>
      </c>
      <c r="N186" s="18">
        <f t="shared" si="8"/>
        <v>4.4497738826976274E-13</v>
      </c>
    </row>
    <row r="187" spans="2:14" x14ac:dyDescent="0.35">
      <c r="B187" t="s">
        <v>164</v>
      </c>
      <c r="C187" s="18">
        <v>100.87220771442497</v>
      </c>
      <c r="D187" s="18">
        <v>100.92266904894944</v>
      </c>
      <c r="E187" s="18">
        <v>4.2730736717915718</v>
      </c>
      <c r="G187" t="s">
        <v>164</v>
      </c>
      <c r="H187" s="18">
        <v>100.872207714425</v>
      </c>
      <c r="I187" s="18">
        <v>100.922669048949</v>
      </c>
      <c r="J187" s="18">
        <v>4.2730736717919999</v>
      </c>
      <c r="L187" s="18">
        <f t="shared" si="6"/>
        <v>0</v>
      </c>
      <c r="M187" s="18">
        <f t="shared" si="7"/>
        <v>4.4053649617126212E-13</v>
      </c>
      <c r="N187" s="18">
        <f t="shared" si="8"/>
        <v>-4.2810199829546036E-13</v>
      </c>
    </row>
    <row r="188" spans="2:14" x14ac:dyDescent="0.35">
      <c r="B188" t="s">
        <v>107</v>
      </c>
      <c r="C188" s="18">
        <v>100.22177237161667</v>
      </c>
      <c r="D188" s="18">
        <v>100.27190832577955</v>
      </c>
      <c r="E188" s="18">
        <v>4.6436236008115293</v>
      </c>
      <c r="G188" t="s">
        <v>107</v>
      </c>
      <c r="H188" s="18">
        <v>100.22177237161701</v>
      </c>
      <c r="I188" s="18">
        <v>100.27190832578</v>
      </c>
      <c r="J188" s="18">
        <v>4.643623600812</v>
      </c>
      <c r="L188" s="18">
        <f t="shared" si="6"/>
        <v>-3.4106051316484809E-13</v>
      </c>
      <c r="M188" s="18">
        <f t="shared" si="7"/>
        <v>-4.5474735088646412E-13</v>
      </c>
      <c r="N188" s="18">
        <f t="shared" si="8"/>
        <v>-4.7073456244106637E-13</v>
      </c>
    </row>
    <row r="189" spans="2:14" x14ac:dyDescent="0.35">
      <c r="B189" t="s">
        <v>166</v>
      </c>
      <c r="C189" s="18">
        <v>100.79108617068056</v>
      </c>
      <c r="D189" s="18">
        <v>100.84150692414262</v>
      </c>
      <c r="E189" s="18">
        <v>4.2765128482699595</v>
      </c>
      <c r="G189" t="s">
        <v>166</v>
      </c>
      <c r="H189" s="18">
        <v>100.791086170681</v>
      </c>
      <c r="I189" s="18">
        <v>100.841506924143</v>
      </c>
      <c r="J189" s="18">
        <v>4.2765128482700003</v>
      </c>
      <c r="L189" s="18">
        <f t="shared" si="6"/>
        <v>-4.4053649617126212E-13</v>
      </c>
      <c r="M189" s="18">
        <f t="shared" si="7"/>
        <v>-3.836930773104541E-13</v>
      </c>
      <c r="N189" s="18">
        <f t="shared" si="8"/>
        <v>-4.0856207306205761E-14</v>
      </c>
    </row>
    <row r="190" spans="2:14" x14ac:dyDescent="0.35">
      <c r="B190" t="s">
        <v>171</v>
      </c>
      <c r="C190" s="18">
        <v>100.23675369036268</v>
      </c>
      <c r="D190" s="18">
        <v>100.28689713893213</v>
      </c>
      <c r="E190" s="18">
        <v>4.3001629555112189</v>
      </c>
      <c r="G190" t="s">
        <v>171</v>
      </c>
      <c r="H190" s="18">
        <v>100.236753690363</v>
      </c>
      <c r="I190" s="18">
        <v>100.28689713893201</v>
      </c>
      <c r="J190" s="18">
        <v>4.3001629555110004</v>
      </c>
      <c r="L190" s="18">
        <f t="shared" si="6"/>
        <v>-3.2684965844964609E-13</v>
      </c>
      <c r="M190" s="18">
        <f t="shared" si="7"/>
        <v>1.2789769243681803E-13</v>
      </c>
      <c r="N190" s="18">
        <f t="shared" si="8"/>
        <v>2.1849189124623081E-13</v>
      </c>
    </row>
    <row r="191" spans="2:14" x14ac:dyDescent="0.35">
      <c r="B191" t="s">
        <v>116</v>
      </c>
      <c r="C191" s="18">
        <v>100.48315153627009</v>
      </c>
      <c r="D191" s="18">
        <v>100.53341824539278</v>
      </c>
      <c r="E191" s="18">
        <v>4.4294972534708146</v>
      </c>
      <c r="G191" t="s">
        <v>116</v>
      </c>
      <c r="H191" s="18">
        <v>100.48315153627</v>
      </c>
      <c r="I191" s="18">
        <v>100.53341824539299</v>
      </c>
      <c r="J191" s="18">
        <v>4.4294972534710002</v>
      </c>
      <c r="L191" s="18">
        <f t="shared" si="6"/>
        <v>0</v>
      </c>
      <c r="M191" s="18">
        <f t="shared" si="7"/>
        <v>-2.1316282072803006E-13</v>
      </c>
      <c r="N191" s="18">
        <f t="shared" si="8"/>
        <v>-1.8562928971732617E-13</v>
      </c>
    </row>
    <row r="192" spans="2:14" x14ac:dyDescent="0.35">
      <c r="B192" t="s">
        <v>101</v>
      </c>
      <c r="C192" s="18">
        <v>100.71811235321015</v>
      </c>
      <c r="D192" s="18">
        <v>100.76849660151089</v>
      </c>
      <c r="E192" s="18">
        <v>4.6517514482097742</v>
      </c>
      <c r="G192" t="s">
        <v>101</v>
      </c>
      <c r="H192" s="18">
        <v>100.71811235321</v>
      </c>
      <c r="I192" s="18">
        <v>100.768496601511</v>
      </c>
      <c r="J192" s="18">
        <v>4.6517514482099998</v>
      </c>
      <c r="L192" s="18">
        <f t="shared" si="6"/>
        <v>1.4210854715202004E-13</v>
      </c>
      <c r="M192" s="18">
        <f t="shared" si="7"/>
        <v>-1.1368683772161603E-13</v>
      </c>
      <c r="N192" s="18">
        <f t="shared" si="8"/>
        <v>-2.2559731860383181E-13</v>
      </c>
    </row>
    <row r="193" spans="2:14" x14ac:dyDescent="0.35">
      <c r="B193" t="s">
        <v>176</v>
      </c>
      <c r="C193" s="18">
        <v>100.62497206045688</v>
      </c>
      <c r="D193" s="18">
        <v>100.67530971531454</v>
      </c>
      <c r="E193" s="18">
        <v>4.2835726179484404</v>
      </c>
      <c r="G193" t="s">
        <v>176</v>
      </c>
      <c r="H193" s="18">
        <v>100.624972060457</v>
      </c>
      <c r="I193" s="18">
        <v>100.675309715315</v>
      </c>
      <c r="J193" s="18">
        <v>4.2835726179479998</v>
      </c>
      <c r="L193" s="18">
        <f t="shared" si="6"/>
        <v>-1.1368683772161603E-13</v>
      </c>
      <c r="M193" s="18">
        <f t="shared" si="7"/>
        <v>-4.5474735088646412E-13</v>
      </c>
      <c r="N193" s="18">
        <f t="shared" si="8"/>
        <v>4.4053649617126212E-13</v>
      </c>
    </row>
    <row r="194" spans="2:14" x14ac:dyDescent="0.35">
      <c r="B194" t="s">
        <v>126</v>
      </c>
      <c r="C194" s="18">
        <v>100.24628503944288</v>
      </c>
      <c r="D194" s="18">
        <v>100.29643325607091</v>
      </c>
      <c r="E194" s="18">
        <v>4.3828408023013328</v>
      </c>
      <c r="G194" t="s">
        <v>126</v>
      </c>
      <c r="H194" s="18">
        <v>100.246285039442</v>
      </c>
      <c r="I194" s="18">
        <v>100.29643325607</v>
      </c>
      <c r="J194" s="18">
        <v>4.3828408023009997</v>
      </c>
      <c r="L194" s="18">
        <f t="shared" si="6"/>
        <v>8.8107299234252423E-13</v>
      </c>
      <c r="M194" s="18">
        <f t="shared" si="7"/>
        <v>9.0949470177292824E-13</v>
      </c>
      <c r="N194" s="18">
        <f t="shared" si="8"/>
        <v>3.3306690738754696E-13</v>
      </c>
    </row>
    <row r="195" spans="2:14" x14ac:dyDescent="0.35">
      <c r="B195" t="s">
        <v>169</v>
      </c>
      <c r="C195" s="18">
        <v>100.23764731510155</v>
      </c>
      <c r="D195" s="18">
        <v>100.2877912107069</v>
      </c>
      <c r="E195" s="18">
        <v>4.3079151986934532</v>
      </c>
      <c r="G195" t="s">
        <v>169</v>
      </c>
      <c r="H195" s="18">
        <v>100.237647315101</v>
      </c>
      <c r="I195" s="18">
        <v>100.287791210706</v>
      </c>
      <c r="J195" s="18">
        <v>4.3079151986930002</v>
      </c>
      <c r="L195" s="18">
        <f t="shared" si="6"/>
        <v>5.5422333389287814E-13</v>
      </c>
      <c r="M195" s="18">
        <f t="shared" si="7"/>
        <v>8.9528384705772623E-13</v>
      </c>
      <c r="N195" s="18">
        <f t="shared" si="8"/>
        <v>4.5297099404706387E-13</v>
      </c>
    </row>
    <row r="196" spans="2:14" x14ac:dyDescent="0.35">
      <c r="B196" t="s">
        <v>115</v>
      </c>
      <c r="C196" s="18">
        <v>100.48629781949596</v>
      </c>
      <c r="D196" s="18">
        <v>100.53656610254723</v>
      </c>
      <c r="E196" s="18">
        <v>4.4449001723829298</v>
      </c>
      <c r="G196" t="s">
        <v>115</v>
      </c>
      <c r="H196" s="18">
        <v>100.486297819497</v>
      </c>
      <c r="I196" s="18">
        <v>100.53656610254799</v>
      </c>
      <c r="J196" s="18">
        <v>4.4449001723829999</v>
      </c>
      <c r="L196" s="18">
        <f t="shared" si="6"/>
        <v>-1.0373923942097463E-12</v>
      </c>
      <c r="M196" s="18">
        <f t="shared" si="7"/>
        <v>-7.673861546209082E-13</v>
      </c>
      <c r="N196" s="18">
        <f t="shared" si="8"/>
        <v>-7.0166095156309893E-14</v>
      </c>
    </row>
    <row r="197" spans="2:14" x14ac:dyDescent="0.35">
      <c r="B197" t="s">
        <v>92</v>
      </c>
      <c r="C197" s="18">
        <v>100.29394201359722</v>
      </c>
      <c r="D197" s="18">
        <v>100.34411407063253</v>
      </c>
      <c r="E197" s="18">
        <v>4.7959963018981524</v>
      </c>
      <c r="G197" t="s">
        <v>92</v>
      </c>
      <c r="H197" s="18">
        <v>100.293942013597</v>
      </c>
      <c r="I197" s="18">
        <v>100.344114070632</v>
      </c>
      <c r="J197" s="18">
        <v>4.7959963018979996</v>
      </c>
      <c r="L197" s="18">
        <f t="shared" ref="L197:L227" si="9">C197-H197</f>
        <v>2.1316282072803006E-13</v>
      </c>
      <c r="M197" s="18">
        <f t="shared" ref="M197:M227" si="10">D197-I197</f>
        <v>5.2580162446247414E-13</v>
      </c>
      <c r="N197" s="18">
        <f t="shared" ref="N197:N227" si="11">E197-J197</f>
        <v>1.5276668818842154E-13</v>
      </c>
    </row>
    <row r="198" spans="2:14" x14ac:dyDescent="0.35">
      <c r="B198" t="s">
        <v>114</v>
      </c>
      <c r="C198" s="18">
        <v>100.48944410272185</v>
      </c>
      <c r="D198" s="18">
        <v>100.53971395970169</v>
      </c>
      <c r="E198" s="18">
        <v>4.4603021267769138</v>
      </c>
      <c r="G198" t="s">
        <v>114</v>
      </c>
      <c r="H198" s="18">
        <v>100.489444102722</v>
      </c>
      <c r="I198" s="18">
        <v>100.539713959702</v>
      </c>
      <c r="J198" s="18">
        <v>4.460302126777</v>
      </c>
      <c r="L198" s="18">
        <f t="shared" si="9"/>
        <v>-1.5631940186722204E-13</v>
      </c>
      <c r="M198" s="18">
        <f t="shared" si="10"/>
        <v>-3.1263880373444408E-13</v>
      </c>
      <c r="N198" s="18">
        <f t="shared" si="11"/>
        <v>-8.6153306710912148E-14</v>
      </c>
    </row>
    <row r="199" spans="2:14" x14ac:dyDescent="0.35">
      <c r="B199" t="s">
        <v>91</v>
      </c>
      <c r="C199" s="18">
        <v>100.2975162837994</v>
      </c>
      <c r="D199" s="18">
        <v>100.34769012886382</v>
      </c>
      <c r="E199" s="18">
        <v>4.8269671118286688</v>
      </c>
      <c r="G199" t="s">
        <v>91</v>
      </c>
      <c r="H199" s="18">
        <v>100.297516283799</v>
      </c>
      <c r="I199" s="18">
        <v>100.34769012886299</v>
      </c>
      <c r="J199" s="18">
        <v>4.8269671118290001</v>
      </c>
      <c r="L199" s="18">
        <f t="shared" si="9"/>
        <v>3.979039320256561E-13</v>
      </c>
      <c r="M199" s="18">
        <f t="shared" si="10"/>
        <v>8.2422957348171622E-13</v>
      </c>
      <c r="N199" s="18">
        <f t="shared" si="11"/>
        <v>-3.3129055054814671E-13</v>
      </c>
    </row>
    <row r="200" spans="2:14" x14ac:dyDescent="0.35">
      <c r="B200" t="s">
        <v>185</v>
      </c>
      <c r="C200" s="18">
        <v>102.76620877962591</v>
      </c>
      <c r="D200" s="18">
        <v>102.81761758842012</v>
      </c>
      <c r="E200" s="18">
        <v>5.1459999999999999</v>
      </c>
      <c r="G200" t="s">
        <v>185</v>
      </c>
      <c r="H200" s="18">
        <v>102.766208779626</v>
      </c>
      <c r="I200" s="18">
        <v>102.81761758842001</v>
      </c>
      <c r="J200" s="18">
        <v>5.1459999999999999</v>
      </c>
      <c r="L200" s="18">
        <f t="shared" si="9"/>
        <v>0</v>
      </c>
      <c r="M200" s="18">
        <f t="shared" si="10"/>
        <v>1.1368683772161603E-13</v>
      </c>
      <c r="N200" s="18">
        <f t="shared" si="11"/>
        <v>0</v>
      </c>
    </row>
    <row r="201" spans="2:14" x14ac:dyDescent="0.35">
      <c r="B201" t="s">
        <v>186</v>
      </c>
      <c r="C201" s="18">
        <v>102.77268270336604</v>
      </c>
      <c r="D201" s="18">
        <v>102.82409475074141</v>
      </c>
      <c r="E201" s="18">
        <v>5.1459999999999999</v>
      </c>
      <c r="G201" t="s">
        <v>186</v>
      </c>
      <c r="H201" s="18">
        <v>102.772682703367</v>
      </c>
      <c r="I201" s="18">
        <v>102.82409475074201</v>
      </c>
      <c r="J201" s="18">
        <v>5.1459999999999999</v>
      </c>
      <c r="L201" s="18">
        <f t="shared" si="9"/>
        <v>-9.5212726591853425E-13</v>
      </c>
      <c r="M201" s="18">
        <f t="shared" si="10"/>
        <v>-5.9685589803848416E-13</v>
      </c>
      <c r="N201" s="18">
        <f t="shared" si="11"/>
        <v>0</v>
      </c>
    </row>
    <row r="202" spans="2:14" x14ac:dyDescent="0.35">
      <c r="B202" t="s">
        <v>113</v>
      </c>
      <c r="C202" s="18">
        <v>100.49259038594769</v>
      </c>
      <c r="D202" s="18">
        <v>100.54286181685612</v>
      </c>
      <c r="E202" s="18">
        <v>4.475703116743361</v>
      </c>
      <c r="G202" t="s">
        <v>113</v>
      </c>
      <c r="H202" s="18">
        <v>100.49259038594801</v>
      </c>
      <c r="I202" s="18">
        <v>100.542861816856</v>
      </c>
      <c r="J202" s="18">
        <v>4.4757031167430004</v>
      </c>
      <c r="L202" s="18">
        <f t="shared" si="9"/>
        <v>-3.1263880373444408E-13</v>
      </c>
      <c r="M202" s="18">
        <f t="shared" si="10"/>
        <v>1.1368683772161603E-13</v>
      </c>
      <c r="N202" s="18">
        <f t="shared" si="11"/>
        <v>3.6060043839825084E-13</v>
      </c>
    </row>
    <row r="203" spans="2:14" x14ac:dyDescent="0.35">
      <c r="B203" t="s">
        <v>187</v>
      </c>
      <c r="C203" s="18">
        <v>102.78089362027458</v>
      </c>
      <c r="D203" s="18">
        <v>102.83230977516216</v>
      </c>
      <c r="E203" s="18">
        <v>5.1459999999999999</v>
      </c>
      <c r="G203" t="s">
        <v>187</v>
      </c>
      <c r="H203" s="18">
        <v>102.780893620274</v>
      </c>
      <c r="I203" s="18">
        <v>102.832309775162</v>
      </c>
      <c r="J203" s="18">
        <v>5.1459999999999999</v>
      </c>
      <c r="L203" s="18">
        <f t="shared" si="9"/>
        <v>5.8264504332328215E-13</v>
      </c>
      <c r="M203" s="18">
        <f t="shared" si="10"/>
        <v>1.5631940186722204E-13</v>
      </c>
      <c r="N203" s="18">
        <f t="shared" si="11"/>
        <v>0</v>
      </c>
    </row>
    <row r="204" spans="2:14" x14ac:dyDescent="0.35">
      <c r="B204" t="s">
        <v>188</v>
      </c>
      <c r="C204" s="18">
        <v>102.7838183432648</v>
      </c>
      <c r="D204" s="18">
        <v>102.83523596124542</v>
      </c>
      <c r="E204" s="18">
        <v>5.1459999999999999</v>
      </c>
      <c r="G204" t="s">
        <v>188</v>
      </c>
      <c r="H204" s="18">
        <v>102.783818343264</v>
      </c>
      <c r="I204" s="18">
        <v>102.835235961245</v>
      </c>
      <c r="J204" s="18">
        <v>5.1459999999999999</v>
      </c>
      <c r="L204" s="18">
        <f t="shared" si="9"/>
        <v>7.9580786405131221E-13</v>
      </c>
      <c r="M204" s="18">
        <f t="shared" si="10"/>
        <v>4.1211478674085811E-13</v>
      </c>
      <c r="N204" s="18">
        <f t="shared" si="11"/>
        <v>0</v>
      </c>
    </row>
    <row r="205" spans="2:14" x14ac:dyDescent="0.35">
      <c r="B205" t="s">
        <v>189</v>
      </c>
      <c r="C205" s="18">
        <v>102.7867389977842</v>
      </c>
      <c r="D205" s="18">
        <v>102.83815807682261</v>
      </c>
      <c r="E205" s="18">
        <v>5.1459999999999999</v>
      </c>
      <c r="G205" t="s">
        <v>189</v>
      </c>
      <c r="H205" s="18">
        <v>102.78673899778499</v>
      </c>
      <c r="I205" s="18">
        <v>102.83815807682301</v>
      </c>
      <c r="J205" s="18">
        <v>5.1459999999999999</v>
      </c>
      <c r="L205" s="18">
        <f t="shared" si="9"/>
        <v>-7.9580786405131221E-13</v>
      </c>
      <c r="M205" s="18">
        <f t="shared" si="10"/>
        <v>-3.979039320256561E-13</v>
      </c>
      <c r="N205" s="18">
        <f t="shared" si="11"/>
        <v>0</v>
      </c>
    </row>
    <row r="206" spans="2:14" x14ac:dyDescent="0.35">
      <c r="B206" t="s">
        <v>240</v>
      </c>
      <c r="C206" s="18">
        <v>100.01861387391573</v>
      </c>
      <c r="D206" s="18">
        <v>100.06864819801473</v>
      </c>
      <c r="E206" s="18">
        <v>5.194</v>
      </c>
      <c r="G206" t="s">
        <v>240</v>
      </c>
      <c r="H206" s="18">
        <v>100.018613873916</v>
      </c>
      <c r="I206" s="18">
        <v>100.068648198015</v>
      </c>
      <c r="J206" s="18">
        <v>5.194</v>
      </c>
      <c r="L206" s="18">
        <f t="shared" si="9"/>
        <v>-2.7000623958883807E-13</v>
      </c>
      <c r="M206" s="18">
        <f t="shared" si="10"/>
        <v>-2.7000623958883807E-13</v>
      </c>
      <c r="N206" s="18">
        <f t="shared" si="11"/>
        <v>0</v>
      </c>
    </row>
    <row r="207" spans="2:14" x14ac:dyDescent="0.35">
      <c r="B207" t="s">
        <v>90</v>
      </c>
      <c r="C207" s="18">
        <v>100.30109055400155</v>
      </c>
      <c r="D207" s="18">
        <v>100.35126618709509</v>
      </c>
      <c r="E207" s="18">
        <v>4.8579357144443405</v>
      </c>
      <c r="G207" t="s">
        <v>90</v>
      </c>
      <c r="H207" s="18">
        <v>100.30109055400099</v>
      </c>
      <c r="I207" s="18">
        <v>100.35126618709501</v>
      </c>
      <c r="J207" s="18">
        <v>4.8579357144440003</v>
      </c>
      <c r="L207" s="18">
        <f t="shared" si="9"/>
        <v>5.5422333389287814E-13</v>
      </c>
      <c r="M207" s="18">
        <f t="shared" si="10"/>
        <v>0</v>
      </c>
      <c r="N207" s="18">
        <f t="shared" si="11"/>
        <v>3.4017233474514796E-13</v>
      </c>
    </row>
    <row r="208" spans="2:14" x14ac:dyDescent="0.35">
      <c r="B208" t="s">
        <v>125</v>
      </c>
      <c r="C208" s="18">
        <v>100.24985930964505</v>
      </c>
      <c r="D208" s="18">
        <v>100.30000931430219</v>
      </c>
      <c r="E208" s="18">
        <v>4.4138410656844513</v>
      </c>
      <c r="G208" t="s">
        <v>125</v>
      </c>
      <c r="H208" s="18">
        <v>100.249859309645</v>
      </c>
      <c r="I208" s="18">
        <v>100.300009314302</v>
      </c>
      <c r="J208" s="18">
        <v>4.4138410656840001</v>
      </c>
      <c r="L208" s="18">
        <f t="shared" si="9"/>
        <v>0</v>
      </c>
      <c r="M208" s="18">
        <f t="shared" si="10"/>
        <v>1.8474111129762605E-13</v>
      </c>
      <c r="N208" s="18">
        <f t="shared" si="11"/>
        <v>4.5119463720766362E-13</v>
      </c>
    </row>
    <row r="209" spans="2:14" x14ac:dyDescent="0.35">
      <c r="B209" t="s">
        <v>257</v>
      </c>
      <c r="C209" s="18">
        <v>100.24990545420805</v>
      </c>
      <c r="D209" s="18">
        <v>100.30005548194902</v>
      </c>
      <c r="E209" s="18">
        <v>5.194</v>
      </c>
      <c r="G209" t="s">
        <v>257</v>
      </c>
      <c r="H209" s="18">
        <v>100.249905454208</v>
      </c>
      <c r="I209" s="18">
        <v>100.300055481949</v>
      </c>
      <c r="J209" s="18">
        <v>5.194</v>
      </c>
      <c r="L209" s="18">
        <f t="shared" si="9"/>
        <v>0</v>
      </c>
      <c r="M209" s="18">
        <f t="shared" si="10"/>
        <v>0</v>
      </c>
      <c r="N209" s="18">
        <f t="shared" si="11"/>
        <v>0</v>
      </c>
    </row>
    <row r="210" spans="2:14" x14ac:dyDescent="0.35">
      <c r="B210" t="s">
        <v>259</v>
      </c>
      <c r="C210" s="18">
        <v>100.2516714717288</v>
      </c>
      <c r="D210" s="18">
        <v>100.30182238292025</v>
      </c>
      <c r="E210" s="18">
        <v>5.194</v>
      </c>
      <c r="G210" t="s">
        <v>259</v>
      </c>
      <c r="H210" s="18">
        <v>100.251671471729</v>
      </c>
      <c r="I210" s="18">
        <v>100.30182238291999</v>
      </c>
      <c r="J210" s="18">
        <v>5.194</v>
      </c>
      <c r="L210" s="18">
        <f t="shared" si="9"/>
        <v>-1.9895196601282805E-13</v>
      </c>
      <c r="M210" s="18">
        <f t="shared" si="10"/>
        <v>2.5579538487363607E-13</v>
      </c>
      <c r="N210" s="18">
        <f t="shared" si="11"/>
        <v>0</v>
      </c>
    </row>
    <row r="211" spans="2:14" x14ac:dyDescent="0.35">
      <c r="B211" t="s">
        <v>267</v>
      </c>
      <c r="C211" s="18">
        <v>100.48716582891581</v>
      </c>
      <c r="D211" s="18">
        <v>100.53743454618889</v>
      </c>
      <c r="E211" s="18">
        <v>5.194</v>
      </c>
      <c r="G211" t="s">
        <v>267</v>
      </c>
      <c r="H211" s="18">
        <v>100.48716582891601</v>
      </c>
      <c r="I211" s="18">
        <v>100.537434546189</v>
      </c>
      <c r="J211" s="18">
        <v>5.194</v>
      </c>
      <c r="L211" s="18">
        <f t="shared" si="9"/>
        <v>-1.9895196601282805E-13</v>
      </c>
      <c r="M211" s="18">
        <f t="shared" si="10"/>
        <v>-1.1368683772161603E-13</v>
      </c>
      <c r="N211" s="18">
        <f t="shared" si="11"/>
        <v>0</v>
      </c>
    </row>
    <row r="212" spans="2:14" x14ac:dyDescent="0.35">
      <c r="B212" t="s">
        <v>279</v>
      </c>
      <c r="C212" s="18">
        <v>100.48716582891581</v>
      </c>
      <c r="D212" s="18">
        <v>100.53743454618889</v>
      </c>
      <c r="E212" s="18">
        <v>5.194</v>
      </c>
      <c r="G212" t="s">
        <v>279</v>
      </c>
      <c r="H212" s="18">
        <v>100.48716582891601</v>
      </c>
      <c r="I212" s="18">
        <v>100.537434546189</v>
      </c>
      <c r="J212" s="18">
        <v>5.194</v>
      </c>
      <c r="L212" s="18">
        <f t="shared" si="9"/>
        <v>-1.9895196601282805E-13</v>
      </c>
      <c r="M212" s="18">
        <f t="shared" si="10"/>
        <v>-1.1368683772161603E-13</v>
      </c>
      <c r="N212" s="18">
        <f t="shared" si="11"/>
        <v>0</v>
      </c>
    </row>
    <row r="213" spans="2:14" x14ac:dyDescent="0.35">
      <c r="B213" t="s">
        <v>278</v>
      </c>
      <c r="C213" s="18">
        <v>97.805997656051474</v>
      </c>
      <c r="D213" s="18">
        <v>97.85492511861078</v>
      </c>
      <c r="E213" s="18">
        <v>5.242</v>
      </c>
      <c r="G213" t="s">
        <v>278</v>
      </c>
      <c r="H213" s="18">
        <v>97.805997656052</v>
      </c>
      <c r="I213" s="18">
        <v>97.854925118611007</v>
      </c>
      <c r="J213" s="18">
        <v>5.242</v>
      </c>
      <c r="L213" s="18">
        <f t="shared" si="9"/>
        <v>-5.2580162446247414E-13</v>
      </c>
      <c r="M213" s="18">
        <f t="shared" si="10"/>
        <v>-2.2737367544323206E-13</v>
      </c>
      <c r="N213" s="18">
        <f t="shared" si="11"/>
        <v>0</v>
      </c>
    </row>
    <row r="214" spans="2:14" x14ac:dyDescent="0.35">
      <c r="B214" t="s">
        <v>282</v>
      </c>
      <c r="C214" s="18">
        <v>97.805997656051474</v>
      </c>
      <c r="D214" s="18">
        <v>97.85492511861078</v>
      </c>
      <c r="E214" s="18">
        <v>5.242</v>
      </c>
      <c r="G214" t="s">
        <v>282</v>
      </c>
      <c r="H214" s="18">
        <v>97.805997656052</v>
      </c>
      <c r="I214" s="18">
        <v>97.854925118611007</v>
      </c>
      <c r="J214" s="18">
        <v>5.242</v>
      </c>
      <c r="L214" s="18">
        <f t="shared" si="9"/>
        <v>-5.2580162446247414E-13</v>
      </c>
      <c r="M214" s="18">
        <f t="shared" si="10"/>
        <v>-2.2737367544323206E-13</v>
      </c>
      <c r="N214" s="18">
        <f t="shared" si="11"/>
        <v>0</v>
      </c>
    </row>
    <row r="215" spans="2:14" x14ac:dyDescent="0.35">
      <c r="B215" t="s">
        <v>285</v>
      </c>
      <c r="C215" s="18">
        <v>97.805997656051474</v>
      </c>
      <c r="D215" s="18">
        <v>97.85492511861078</v>
      </c>
      <c r="E215" s="18">
        <v>5.242</v>
      </c>
      <c r="G215" t="s">
        <v>285</v>
      </c>
      <c r="H215" s="18">
        <v>97.805997656052</v>
      </c>
      <c r="I215" s="18">
        <v>97.854925118611007</v>
      </c>
      <c r="J215" s="18">
        <v>5.242</v>
      </c>
      <c r="L215" s="18">
        <f t="shared" si="9"/>
        <v>-5.2580162446247414E-13</v>
      </c>
      <c r="M215" s="18">
        <f t="shared" si="10"/>
        <v>-2.2737367544323206E-13</v>
      </c>
      <c r="N215" s="18">
        <f t="shared" si="11"/>
        <v>0</v>
      </c>
    </row>
    <row r="216" spans="2:14" x14ac:dyDescent="0.35">
      <c r="B216" t="s">
        <v>290</v>
      </c>
      <c r="C216" s="18">
        <v>97.075839954556429</v>
      </c>
      <c r="D216" s="18">
        <v>97.124402155634243</v>
      </c>
      <c r="E216" s="18">
        <v>5.242</v>
      </c>
      <c r="G216" t="s">
        <v>290</v>
      </c>
      <c r="H216" s="18">
        <v>97.075839954556002</v>
      </c>
      <c r="I216" s="18">
        <v>97.124402155634002</v>
      </c>
      <c r="J216" s="18">
        <v>5.242</v>
      </c>
      <c r="L216" s="18">
        <f t="shared" si="9"/>
        <v>4.2632564145606011E-13</v>
      </c>
      <c r="M216" s="18">
        <f t="shared" si="10"/>
        <v>2.4158453015843406E-13</v>
      </c>
      <c r="N216" s="18">
        <f t="shared" si="11"/>
        <v>0</v>
      </c>
    </row>
    <row r="217" spans="2:14" x14ac:dyDescent="0.35">
      <c r="B217" t="s">
        <v>302</v>
      </c>
      <c r="C217" s="18">
        <v>97.075839954556429</v>
      </c>
      <c r="D217" s="18">
        <v>97.124402155634243</v>
      </c>
      <c r="E217" s="18">
        <v>5.242</v>
      </c>
      <c r="G217" t="s">
        <v>302</v>
      </c>
      <c r="H217" s="18">
        <v>97.075839954556002</v>
      </c>
      <c r="I217" s="18">
        <v>97.124402155634002</v>
      </c>
      <c r="J217" s="18">
        <v>5.242</v>
      </c>
      <c r="L217" s="18">
        <f t="shared" si="9"/>
        <v>4.2632564145606011E-13</v>
      </c>
      <c r="M217" s="18">
        <f t="shared" si="10"/>
        <v>2.4158453015843406E-13</v>
      </c>
      <c r="N217" s="18">
        <f t="shared" si="11"/>
        <v>0</v>
      </c>
    </row>
    <row r="218" spans="2:14" x14ac:dyDescent="0.35">
      <c r="B218" t="s">
        <v>303</v>
      </c>
      <c r="C218" s="18">
        <v>97.075839954556429</v>
      </c>
      <c r="D218" s="18">
        <v>97.124402155634243</v>
      </c>
      <c r="E218" s="18">
        <v>5.242</v>
      </c>
      <c r="G218" t="s">
        <v>303</v>
      </c>
      <c r="H218" s="18">
        <v>97.075839954556002</v>
      </c>
      <c r="I218" s="18">
        <v>97.124402155634002</v>
      </c>
      <c r="J218" s="18">
        <v>5.242</v>
      </c>
      <c r="L218" s="18">
        <f t="shared" si="9"/>
        <v>4.2632564145606011E-13</v>
      </c>
      <c r="M218" s="18">
        <f t="shared" si="10"/>
        <v>2.4158453015843406E-13</v>
      </c>
      <c r="N218" s="18">
        <f t="shared" si="11"/>
        <v>0</v>
      </c>
    </row>
    <row r="219" spans="2:14" x14ac:dyDescent="0.35">
      <c r="B219" t="s">
        <v>305</v>
      </c>
      <c r="C219" s="18">
        <v>97.053292140419472</v>
      </c>
      <c r="D219" s="18">
        <v>97.101843061950447</v>
      </c>
      <c r="E219" s="18">
        <v>5.242</v>
      </c>
      <c r="G219" t="s">
        <v>305</v>
      </c>
      <c r="H219" s="18">
        <v>97.053292140419003</v>
      </c>
      <c r="I219" s="18">
        <v>97.101843061950007</v>
      </c>
      <c r="J219" s="18">
        <v>5.242</v>
      </c>
      <c r="L219" s="18">
        <f t="shared" si="9"/>
        <v>4.6895820560166612E-13</v>
      </c>
      <c r="M219" s="18">
        <f t="shared" si="10"/>
        <v>4.4053649617126212E-13</v>
      </c>
      <c r="N219" s="18">
        <f t="shared" si="11"/>
        <v>0</v>
      </c>
    </row>
    <row r="220" spans="2:14" x14ac:dyDescent="0.35">
      <c r="B220" t="s">
        <v>312</v>
      </c>
      <c r="C220" s="18">
        <v>97.053292140419472</v>
      </c>
      <c r="D220" s="18">
        <v>97.101843061950447</v>
      </c>
      <c r="E220" s="18">
        <v>5.242</v>
      </c>
      <c r="G220" t="s">
        <v>312</v>
      </c>
      <c r="H220" s="18">
        <v>97.053292140419003</v>
      </c>
      <c r="I220" s="18">
        <v>97.101843061950007</v>
      </c>
      <c r="J220" s="18">
        <v>5.242</v>
      </c>
      <c r="L220" s="18">
        <f t="shared" si="9"/>
        <v>4.6895820560166612E-13</v>
      </c>
      <c r="M220" s="18">
        <f t="shared" si="10"/>
        <v>4.4053649617126212E-13</v>
      </c>
      <c r="N220" s="18">
        <f t="shared" si="11"/>
        <v>0</v>
      </c>
    </row>
    <row r="221" spans="2:14" x14ac:dyDescent="0.35">
      <c r="B221" t="s">
        <v>318</v>
      </c>
      <c r="C221" s="18">
        <v>97.513911080890225</v>
      </c>
      <c r="D221" s="18">
        <v>97.562692427103769</v>
      </c>
      <c r="E221" s="18">
        <v>5.242</v>
      </c>
      <c r="G221" t="s">
        <v>318</v>
      </c>
      <c r="H221" s="18">
        <v>97.513911080889997</v>
      </c>
      <c r="I221" s="18">
        <v>97.562692427103997</v>
      </c>
      <c r="J221" s="18">
        <v>5.242</v>
      </c>
      <c r="L221" s="18">
        <f t="shared" si="9"/>
        <v>2.2737367544323206E-13</v>
      </c>
      <c r="M221" s="18">
        <f t="shared" si="10"/>
        <v>-2.2737367544323206E-13</v>
      </c>
      <c r="N221" s="18">
        <f t="shared" si="11"/>
        <v>0</v>
      </c>
    </row>
    <row r="222" spans="2:14" x14ac:dyDescent="0.35">
      <c r="B222" t="s">
        <v>321</v>
      </c>
      <c r="C222" s="18">
        <v>97.513911080890225</v>
      </c>
      <c r="D222" s="18">
        <v>97.562692427103769</v>
      </c>
      <c r="E222" s="18">
        <v>5.242</v>
      </c>
      <c r="G222" t="s">
        <v>321</v>
      </c>
      <c r="H222" s="18">
        <v>97.513911080889997</v>
      </c>
      <c r="I222" s="18">
        <v>97.562692427103997</v>
      </c>
      <c r="J222" s="18">
        <v>5.242</v>
      </c>
      <c r="L222" s="18">
        <f t="shared" si="9"/>
        <v>2.2737367544323206E-13</v>
      </c>
      <c r="M222" s="18">
        <f t="shared" si="10"/>
        <v>-2.2737367544323206E-13</v>
      </c>
      <c r="N222" s="18">
        <f t="shared" si="11"/>
        <v>0</v>
      </c>
    </row>
    <row r="223" spans="2:14" x14ac:dyDescent="0.35">
      <c r="B223" t="s">
        <v>329</v>
      </c>
      <c r="C223" s="18">
        <v>97.513911080890225</v>
      </c>
      <c r="D223" s="18">
        <v>97.562692427103769</v>
      </c>
      <c r="E223" s="18">
        <v>5.242</v>
      </c>
      <c r="G223" t="s">
        <v>329</v>
      </c>
      <c r="H223" s="18">
        <v>97.513911080889997</v>
      </c>
      <c r="I223" s="18">
        <v>97.562692427103997</v>
      </c>
      <c r="J223" s="18">
        <v>5.242</v>
      </c>
      <c r="L223" s="18">
        <f t="shared" si="9"/>
        <v>2.2737367544323206E-13</v>
      </c>
      <c r="M223" s="18">
        <f t="shared" si="10"/>
        <v>-2.2737367544323206E-13</v>
      </c>
      <c r="N223" s="18">
        <f t="shared" si="11"/>
        <v>0</v>
      </c>
    </row>
    <row r="224" spans="2:14" x14ac:dyDescent="0.35">
      <c r="B224" t="s">
        <v>342</v>
      </c>
      <c r="C224" s="18">
        <v>98.134707112047451</v>
      </c>
      <c r="D224" s="18">
        <v>98.183799011553219</v>
      </c>
      <c r="E224" s="18">
        <v>5.29</v>
      </c>
      <c r="G224" t="s">
        <v>342</v>
      </c>
      <c r="H224" s="18">
        <v>98.134707112046996</v>
      </c>
      <c r="I224" s="18">
        <v>98.183799011553006</v>
      </c>
      <c r="J224" s="18">
        <v>5.29</v>
      </c>
      <c r="L224" s="18">
        <f t="shared" si="9"/>
        <v>4.5474735088646412E-13</v>
      </c>
      <c r="M224" s="18">
        <f t="shared" si="10"/>
        <v>2.1316282072803006E-13</v>
      </c>
      <c r="N224" s="18">
        <f t="shared" si="11"/>
        <v>0</v>
      </c>
    </row>
    <row r="225" spans="2:14" x14ac:dyDescent="0.35">
      <c r="B225" t="s">
        <v>354</v>
      </c>
      <c r="C225" s="18">
        <v>98.134707112047451</v>
      </c>
      <c r="D225" s="18">
        <v>98.183799011553219</v>
      </c>
      <c r="E225" s="18">
        <v>5.29</v>
      </c>
      <c r="G225" t="s">
        <v>354</v>
      </c>
      <c r="H225" s="18">
        <v>98.134707112046996</v>
      </c>
      <c r="I225" s="18">
        <v>98.183799011553006</v>
      </c>
      <c r="J225" s="18">
        <v>5.29</v>
      </c>
      <c r="L225" s="18">
        <f t="shared" si="9"/>
        <v>4.5474735088646412E-13</v>
      </c>
      <c r="M225" s="18">
        <f t="shared" si="10"/>
        <v>2.1316282072803006E-13</v>
      </c>
      <c r="N225" s="18">
        <f t="shared" si="11"/>
        <v>0</v>
      </c>
    </row>
    <row r="226" spans="2:14" x14ac:dyDescent="0.35">
      <c r="B226" t="s">
        <v>360</v>
      </c>
      <c r="C226" s="18">
        <v>98.134707112047451</v>
      </c>
      <c r="D226" s="18">
        <v>98.183799011553219</v>
      </c>
      <c r="E226" s="18">
        <v>5.29</v>
      </c>
      <c r="G226" t="s">
        <v>360</v>
      </c>
      <c r="H226" s="18">
        <v>98.134707112046996</v>
      </c>
      <c r="I226" s="18">
        <v>98.183799011553006</v>
      </c>
      <c r="J226" s="18">
        <v>5.29</v>
      </c>
      <c r="L226" s="18">
        <f t="shared" si="9"/>
        <v>4.5474735088646412E-13</v>
      </c>
      <c r="M226" s="18">
        <f t="shared" si="10"/>
        <v>2.1316282072803006E-13</v>
      </c>
      <c r="N226" s="18">
        <f t="shared" si="11"/>
        <v>0</v>
      </c>
    </row>
    <row r="227" spans="2:14" x14ac:dyDescent="0.35">
      <c r="B227" t="s">
        <v>363</v>
      </c>
      <c r="C227" s="18">
        <v>99.95</v>
      </c>
      <c r="D227" s="18">
        <v>100</v>
      </c>
      <c r="E227" s="18">
        <v>5.29</v>
      </c>
      <c r="G227" t="s">
        <v>363</v>
      </c>
      <c r="H227" s="18">
        <v>99.95</v>
      </c>
      <c r="I227" s="18">
        <v>100</v>
      </c>
      <c r="J227" s="18">
        <v>5.29</v>
      </c>
      <c r="L227" s="18">
        <f t="shared" si="9"/>
        <v>0</v>
      </c>
      <c r="M227" s="18">
        <f t="shared" si="10"/>
        <v>0</v>
      </c>
      <c r="N227" s="18">
        <f t="shared" si="11"/>
        <v>0</v>
      </c>
    </row>
    <row r="228" spans="2:14" x14ac:dyDescent="0.35">
      <c r="B228" t="s">
        <v>377</v>
      </c>
      <c r="C228" s="18">
        <v>99.95</v>
      </c>
      <c r="D228" s="18">
        <v>100</v>
      </c>
      <c r="E228" s="18">
        <v>5.29</v>
      </c>
      <c r="G228" s="168"/>
      <c r="H228" s="18"/>
      <c r="I228" s="18"/>
      <c r="J228" s="18"/>
    </row>
    <row r="229" spans="2:14" x14ac:dyDescent="0.35">
      <c r="B229" t="s">
        <v>304</v>
      </c>
      <c r="C229" s="18">
        <v>98.33114028942434</v>
      </c>
      <c r="D229" s="18">
        <v>98.380330454651656</v>
      </c>
      <c r="E229" s="18">
        <v>5.6139999999999972</v>
      </c>
      <c r="G229" t="s">
        <v>304</v>
      </c>
      <c r="H229" s="18">
        <v>98.331140289424994</v>
      </c>
      <c r="I229" s="18">
        <v>98.380330454651997</v>
      </c>
      <c r="J229" s="18">
        <v>5.6139999999999999</v>
      </c>
      <c r="L229" s="18">
        <f>C229-H229</f>
        <v>-6.5369931689929217E-13</v>
      </c>
      <c r="M229" s="18">
        <f>D229-I229</f>
        <v>-3.4106051316484809E-13</v>
      </c>
      <c r="N229" s="18">
        <f>E229-J229</f>
        <v>0</v>
      </c>
    </row>
    <row r="230" spans="2:14" x14ac:dyDescent="0.35">
      <c r="B230" t="s">
        <v>294</v>
      </c>
      <c r="C230" s="18">
        <v>98.33114028942434</v>
      </c>
      <c r="D230" s="18">
        <v>98.380330454651656</v>
      </c>
      <c r="E230" s="18">
        <v>5.6139999999999972</v>
      </c>
      <c r="G230" t="s">
        <v>294</v>
      </c>
      <c r="H230" s="18">
        <v>98.331140289424994</v>
      </c>
      <c r="I230" s="18">
        <v>98.380330454651997</v>
      </c>
      <c r="J230" s="18">
        <v>5.6139999999999999</v>
      </c>
      <c r="L230" s="18">
        <f t="shared" ref="L230:L241" si="12">C230-H230</f>
        <v>-6.5369931689929217E-13</v>
      </c>
      <c r="M230" s="18">
        <f t="shared" ref="M230:M241" si="13">D230-I230</f>
        <v>-3.4106051316484809E-13</v>
      </c>
      <c r="N230" s="18">
        <f t="shared" ref="N230:N241" si="14">E230-J230</f>
        <v>0</v>
      </c>
    </row>
    <row r="231" spans="2:14" x14ac:dyDescent="0.35">
      <c r="B231" t="s">
        <v>306</v>
      </c>
      <c r="C231" s="18">
        <v>98.325447747096248</v>
      </c>
      <c r="D231" s="18">
        <v>98.374635064628563</v>
      </c>
      <c r="E231" s="18">
        <v>5.6139999999999972</v>
      </c>
      <c r="G231" t="s">
        <v>306</v>
      </c>
      <c r="H231" s="18">
        <v>98.325447747097002</v>
      </c>
      <c r="I231" s="18">
        <v>98.374635064629004</v>
      </c>
      <c r="J231" s="18">
        <v>5.6139999999999999</v>
      </c>
      <c r="L231" s="18">
        <f t="shared" si="12"/>
        <v>-7.531752999057062E-13</v>
      </c>
      <c r="M231" s="18">
        <f t="shared" si="13"/>
        <v>-4.4053649617126212E-13</v>
      </c>
      <c r="N231" s="18">
        <f t="shared" si="14"/>
        <v>0</v>
      </c>
    </row>
    <row r="232" spans="2:14" x14ac:dyDescent="0.35">
      <c r="B232" t="s">
        <v>311</v>
      </c>
      <c r="C232" s="18">
        <v>98.325447747096248</v>
      </c>
      <c r="D232" s="18">
        <v>98.374635064628563</v>
      </c>
      <c r="E232" s="18">
        <v>5.6139999999999972</v>
      </c>
      <c r="G232" t="s">
        <v>311</v>
      </c>
      <c r="H232" s="18">
        <v>98.325447747097002</v>
      </c>
      <c r="I232" s="18">
        <v>98.374635064629004</v>
      </c>
      <c r="J232" s="18">
        <v>5.6139999999999999</v>
      </c>
      <c r="L232" s="18">
        <f t="shared" si="12"/>
        <v>-7.531752999057062E-13</v>
      </c>
      <c r="M232" s="18">
        <f t="shared" si="13"/>
        <v>-4.4053649617126212E-13</v>
      </c>
      <c r="N232" s="18">
        <f t="shared" si="14"/>
        <v>0</v>
      </c>
    </row>
    <row r="233" spans="2:14" x14ac:dyDescent="0.35">
      <c r="B233" t="s">
        <v>319</v>
      </c>
      <c r="C233" s="18">
        <v>99.034887185659713</v>
      </c>
      <c r="D233" s="18">
        <v>99.08442940035988</v>
      </c>
      <c r="E233" s="18">
        <v>5.6139999999999972</v>
      </c>
      <c r="G233" t="s">
        <v>319</v>
      </c>
      <c r="H233" s="18">
        <v>99.034887185659997</v>
      </c>
      <c r="I233" s="18">
        <v>99.084429400359994</v>
      </c>
      <c r="J233" s="18">
        <v>5.6139999999999999</v>
      </c>
      <c r="L233" s="18">
        <f t="shared" si="12"/>
        <v>-2.8421709430404007E-13</v>
      </c>
      <c r="M233" s="18">
        <f t="shared" si="13"/>
        <v>-1.1368683772161603E-13</v>
      </c>
      <c r="N233" s="18">
        <f t="shared" si="14"/>
        <v>0</v>
      </c>
    </row>
    <row r="234" spans="2:14" x14ac:dyDescent="0.35">
      <c r="B234" t="s">
        <v>322</v>
      </c>
      <c r="C234" s="18">
        <v>99.034887185659713</v>
      </c>
      <c r="D234" s="18">
        <v>99.08442940035988</v>
      </c>
      <c r="E234" s="18">
        <v>5.6139999999999972</v>
      </c>
      <c r="G234" t="s">
        <v>322</v>
      </c>
      <c r="H234" s="18">
        <v>99.034887185659997</v>
      </c>
      <c r="I234" s="18">
        <v>99.084429400359994</v>
      </c>
      <c r="J234" s="18">
        <v>5.6139999999999999</v>
      </c>
      <c r="L234" s="18">
        <f t="shared" si="12"/>
        <v>-2.8421709430404007E-13</v>
      </c>
      <c r="M234" s="18">
        <f t="shared" si="13"/>
        <v>-1.1368683772161603E-13</v>
      </c>
      <c r="N234" s="18">
        <f t="shared" si="14"/>
        <v>0</v>
      </c>
    </row>
    <row r="235" spans="2:14" x14ac:dyDescent="0.35">
      <c r="B235" t="s">
        <v>330</v>
      </c>
      <c r="C235" s="18">
        <v>99.034887185659713</v>
      </c>
      <c r="D235" s="18">
        <v>99.08442940035988</v>
      </c>
      <c r="E235" s="18">
        <v>5.6139999999999972</v>
      </c>
      <c r="G235" t="s">
        <v>330</v>
      </c>
      <c r="H235" s="18">
        <v>99.034887185659997</v>
      </c>
      <c r="I235" s="18">
        <v>99.084429400359994</v>
      </c>
      <c r="J235" s="18">
        <v>5.6139999999999999</v>
      </c>
      <c r="L235" s="18">
        <f t="shared" si="12"/>
        <v>-2.8421709430404007E-13</v>
      </c>
      <c r="M235" s="18">
        <f t="shared" si="13"/>
        <v>-1.1368683772161603E-13</v>
      </c>
      <c r="N235" s="18">
        <f t="shared" si="14"/>
        <v>0</v>
      </c>
    </row>
    <row r="236" spans="2:14" x14ac:dyDescent="0.35">
      <c r="B236" t="s">
        <v>337</v>
      </c>
      <c r="C236" s="18">
        <v>99.235465206826362</v>
      </c>
      <c r="D236" s="18">
        <v>99.285107760706708</v>
      </c>
      <c r="E236" s="18">
        <v>5.65</v>
      </c>
      <c r="G236" t="s">
        <v>337</v>
      </c>
      <c r="H236" s="18">
        <v>99.235465206827001</v>
      </c>
      <c r="I236" s="18">
        <v>99.285107760707007</v>
      </c>
      <c r="J236" s="18">
        <v>5.65</v>
      </c>
      <c r="L236" s="18">
        <f t="shared" si="12"/>
        <v>-6.3948846218409017E-13</v>
      </c>
      <c r="M236" s="18">
        <f t="shared" si="13"/>
        <v>-2.9842794901924208E-13</v>
      </c>
      <c r="N236" s="18">
        <f t="shared" si="14"/>
        <v>0</v>
      </c>
    </row>
    <row r="237" spans="2:14" x14ac:dyDescent="0.35">
      <c r="B237" t="s">
        <v>355</v>
      </c>
      <c r="C237" s="18">
        <v>99.235465206826362</v>
      </c>
      <c r="D237" s="18">
        <v>99.285107760706708</v>
      </c>
      <c r="E237" s="18">
        <v>5.65</v>
      </c>
      <c r="G237" t="s">
        <v>355</v>
      </c>
      <c r="H237" s="18">
        <v>99.235465206827001</v>
      </c>
      <c r="I237" s="18">
        <v>99.285107760707007</v>
      </c>
      <c r="J237" s="18">
        <v>5.65</v>
      </c>
      <c r="L237" s="18">
        <f t="shared" si="12"/>
        <v>-6.3948846218409017E-13</v>
      </c>
      <c r="M237" s="18">
        <f t="shared" si="13"/>
        <v>-2.9842794901924208E-13</v>
      </c>
      <c r="N237" s="18">
        <f t="shared" si="14"/>
        <v>0</v>
      </c>
    </row>
    <row r="238" spans="2:14" x14ac:dyDescent="0.35">
      <c r="B238" t="s">
        <v>361</v>
      </c>
      <c r="C238" s="18">
        <v>99.235465206826362</v>
      </c>
      <c r="D238" s="18">
        <v>99.285107760706708</v>
      </c>
      <c r="E238" s="18">
        <v>5.65</v>
      </c>
      <c r="G238" t="s">
        <v>361</v>
      </c>
      <c r="H238" s="18">
        <v>99.235465206827001</v>
      </c>
      <c r="I238" s="18">
        <v>99.285107760707007</v>
      </c>
      <c r="J238" s="18">
        <v>5.65</v>
      </c>
      <c r="L238" s="18">
        <f t="shared" si="12"/>
        <v>-6.3948846218409017E-13</v>
      </c>
      <c r="M238" s="18">
        <f t="shared" si="13"/>
        <v>-2.9842794901924208E-13</v>
      </c>
      <c r="N238" s="18">
        <f t="shared" si="14"/>
        <v>0</v>
      </c>
    </row>
    <row r="239" spans="2:14" x14ac:dyDescent="0.35">
      <c r="B239" t="s">
        <v>362</v>
      </c>
      <c r="C239" s="18">
        <v>99.950000000000017</v>
      </c>
      <c r="D239" s="18">
        <v>100.00000000000001</v>
      </c>
      <c r="E239" s="18">
        <v>5.65</v>
      </c>
      <c r="G239" t="s">
        <v>362</v>
      </c>
      <c r="H239" s="18">
        <v>99.95</v>
      </c>
      <c r="I239" s="18">
        <v>100</v>
      </c>
      <c r="J239" s="18">
        <v>5.65</v>
      </c>
      <c r="L239" s="18">
        <f t="shared" si="12"/>
        <v>0</v>
      </c>
      <c r="M239" s="18">
        <f t="shared" si="13"/>
        <v>0</v>
      </c>
      <c r="N239" s="18">
        <f t="shared" si="14"/>
        <v>0</v>
      </c>
    </row>
    <row r="240" spans="2:14" x14ac:dyDescent="0.35">
      <c r="B240" t="s">
        <v>370</v>
      </c>
      <c r="C240" s="18">
        <v>99.950000000000017</v>
      </c>
      <c r="D240" s="18">
        <v>100.00000000000001</v>
      </c>
      <c r="E240" s="18">
        <v>5.65</v>
      </c>
      <c r="G240" t="s">
        <v>370</v>
      </c>
      <c r="H240" s="18">
        <v>99.95</v>
      </c>
      <c r="I240" s="18">
        <v>100</v>
      </c>
      <c r="J240" s="18">
        <v>5.65</v>
      </c>
      <c r="L240" s="18">
        <f t="shared" si="12"/>
        <v>0</v>
      </c>
      <c r="M240" s="18">
        <f t="shared" si="13"/>
        <v>0</v>
      </c>
      <c r="N240" s="18">
        <f t="shared" si="14"/>
        <v>0</v>
      </c>
    </row>
    <row r="241" spans="2:14" x14ac:dyDescent="0.35">
      <c r="B241" t="s">
        <v>376</v>
      </c>
      <c r="C241" s="18">
        <v>99.950000000000017</v>
      </c>
      <c r="D241" s="18">
        <v>100.00000000000001</v>
      </c>
      <c r="E241" s="18">
        <v>5.65</v>
      </c>
      <c r="G241" s="168"/>
      <c r="H241" s="18"/>
      <c r="I241" s="18"/>
      <c r="J241" s="18"/>
      <c r="L241" s="18">
        <f t="shared" si="12"/>
        <v>99.950000000000017</v>
      </c>
      <c r="M241" s="18">
        <f t="shared" si="13"/>
        <v>100.00000000000001</v>
      </c>
      <c r="N241" s="18">
        <f t="shared" si="14"/>
        <v>5.65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F6D4-690E-4C4B-A2C8-2F723024497A}">
  <sheetPr codeName="Sheet5">
    <pageSetUpPr fitToPage="1"/>
  </sheetPr>
  <dimension ref="A2:J239"/>
  <sheetViews>
    <sheetView showGridLines="0" view="pageLayout" zoomScaleNormal="100" workbookViewId="0">
      <selection activeCell="G6" sqref="G6"/>
    </sheetView>
  </sheetViews>
  <sheetFormatPr defaultRowHeight="14.5" x14ac:dyDescent="0.35"/>
  <cols>
    <col min="1" max="1" width="14.26953125" customWidth="1"/>
    <col min="2" max="2" width="5.81640625" bestFit="1" customWidth="1"/>
    <col min="3" max="3" width="10.54296875" bestFit="1" customWidth="1"/>
    <col min="4" max="4" width="10.7265625" bestFit="1" customWidth="1"/>
    <col min="5" max="5" width="14.1796875" style="194" customWidth="1"/>
    <col min="6" max="6" width="10" customWidth="1"/>
    <col min="7" max="7" width="11" bestFit="1" customWidth="1"/>
    <col min="8" max="9" width="9" bestFit="1" customWidth="1"/>
    <col min="10" max="10" width="6.1796875" customWidth="1"/>
  </cols>
  <sheetData>
    <row r="2" spans="1:10" ht="21" x14ac:dyDescent="0.5">
      <c r="C2" s="24" t="s">
        <v>219</v>
      </c>
    </row>
    <row r="3" spans="1:10" x14ac:dyDescent="0.35">
      <c r="C3" t="s">
        <v>215</v>
      </c>
      <c r="D3" s="16">
        <f>SemiCountModelRU!E1</f>
        <v>46068</v>
      </c>
      <c r="E3" s="195"/>
    </row>
    <row r="4" spans="1:10" x14ac:dyDescent="0.35">
      <c r="C4" t="s">
        <v>216</v>
      </c>
      <c r="D4" s="16">
        <f>+D3+1</f>
        <v>46069</v>
      </c>
      <c r="E4" s="195"/>
    </row>
    <row r="5" spans="1:10" ht="29" x14ac:dyDescent="0.35">
      <c r="A5" s="13" t="s">
        <v>401</v>
      </c>
      <c r="B5" s="14" t="s">
        <v>213</v>
      </c>
      <c r="C5" s="14" t="s">
        <v>220</v>
      </c>
      <c r="D5" s="14" t="s">
        <v>1</v>
      </c>
      <c r="E5" s="196" t="s">
        <v>387</v>
      </c>
      <c r="F5" s="14" t="s">
        <v>205</v>
      </c>
      <c r="G5" s="14" t="s">
        <v>252</v>
      </c>
      <c r="H5" s="14" t="s">
        <v>212</v>
      </c>
      <c r="I5" s="14" t="s">
        <v>211</v>
      </c>
      <c r="J5" s="14" t="s">
        <v>214</v>
      </c>
    </row>
    <row r="6" spans="1:10" x14ac:dyDescent="0.35">
      <c r="A6" s="1" t="str">
        <f>SemiCountModelRU!A6</f>
        <v>BSBGRS790262</v>
      </c>
      <c r="B6" s="15" t="str">
        <f>SemiCountModelRU!B6</f>
        <v>FL</v>
      </c>
      <c r="C6" s="16">
        <f>SemiCountModelRU!C6</f>
        <v>39169</v>
      </c>
      <c r="D6" s="16">
        <f>SemiCountModelRU!D6</f>
        <v>46109</v>
      </c>
      <c r="E6" s="198">
        <v>24597700</v>
      </c>
      <c r="F6" s="7">
        <v>0.28125</v>
      </c>
      <c r="G6" s="19">
        <f>SemiCountModelRU!V6/10</f>
        <v>4.53125</v>
      </c>
      <c r="H6" s="238">
        <f t="shared" ref="H6:H36" si="0">0.9995*I6</f>
        <v>100.11555034726115</v>
      </c>
      <c r="I6" s="238">
        <f>SemiCountModelRU!AA6</f>
        <v>100.16563316384307</v>
      </c>
      <c r="J6" s="21">
        <f>SemiCountModelRU!AB6</f>
        <v>4.5237571578948019</v>
      </c>
    </row>
    <row r="7" spans="1:10" x14ac:dyDescent="0.35">
      <c r="A7" s="1" t="str">
        <f>SemiCountModelRU!A7</f>
        <v>BSBGR1290265</v>
      </c>
      <c r="B7" s="15" t="str">
        <f>SemiCountModelRU!B7</f>
        <v>FX</v>
      </c>
      <c r="C7" s="16">
        <f>SemiCountModelRU!C7</f>
        <v>43570</v>
      </c>
      <c r="D7" s="16">
        <f>SemiCountModelRU!D7</f>
        <v>46127</v>
      </c>
      <c r="E7" s="198">
        <v>3000000</v>
      </c>
      <c r="F7" s="7"/>
      <c r="G7" s="19">
        <f>SemiCountModelRU!V7/10</f>
        <v>3.8899999999999997</v>
      </c>
      <c r="H7" s="238">
        <f t="shared" si="0"/>
        <v>100.02831898809461</v>
      </c>
      <c r="I7" s="238">
        <f>SemiCountModelRU!AA7</f>
        <v>100.07835816717819</v>
      </c>
      <c r="J7" s="21">
        <f>SemiCountModelRU!AB7</f>
        <v>3.3997999999999999</v>
      </c>
    </row>
    <row r="8" spans="1:10" x14ac:dyDescent="0.35">
      <c r="A8" s="1" t="str">
        <f>SemiCountModelRU!A8</f>
        <v>BSBGR1600265</v>
      </c>
      <c r="B8" s="15" t="str">
        <f>SemiCountModelRU!B8</f>
        <v>FX</v>
      </c>
      <c r="C8" s="16">
        <f>SemiCountModelRU!C8</f>
        <v>45037</v>
      </c>
      <c r="D8" s="16">
        <f>SemiCountModelRU!D8</f>
        <v>46133</v>
      </c>
      <c r="E8" s="198">
        <f>5230100+15939400</f>
        <v>21169500</v>
      </c>
      <c r="F8" s="7"/>
      <c r="G8" s="19">
        <f>SemiCountModelRU!V8/10</f>
        <v>3.6</v>
      </c>
      <c r="H8" s="238">
        <f>0.9995*I8</f>
        <v>99.985228889735126</v>
      </c>
      <c r="I8" s="238">
        <f>SemiCountModelRU!AA8</f>
        <v>100.03524651299162</v>
      </c>
      <c r="J8" s="21">
        <f>SemiCountModelRU!AB8</f>
        <v>3.3997999999999999</v>
      </c>
    </row>
    <row r="9" spans="1:10" x14ac:dyDescent="0.35">
      <c r="A9" s="1" t="str">
        <f>SemiCountModelRU!A9</f>
        <v>BSBGRS770264</v>
      </c>
      <c r="B9" s="15" t="str">
        <f>SemiCountModelRU!B9</f>
        <v>FL</v>
      </c>
      <c r="C9" s="16">
        <f>SemiCountModelRU!C9</f>
        <v>38841</v>
      </c>
      <c r="D9" s="16">
        <f>SemiCountModelRU!D9</f>
        <v>46146</v>
      </c>
      <c r="E9" s="198">
        <v>24264900</v>
      </c>
      <c r="F9" s="7">
        <v>0.3125</v>
      </c>
      <c r="G9" s="19">
        <f>SemiCountModelRU!V9/10</f>
        <v>4.5625</v>
      </c>
      <c r="H9" s="238">
        <f t="shared" si="0"/>
        <v>100.25960216593788</v>
      </c>
      <c r="I9" s="238">
        <f>SemiCountModelRU!AA9</f>
        <v>100.3097570444601</v>
      </c>
      <c r="J9" s="21">
        <f>SemiCountModelRU!AB9</f>
        <v>4.5484109765890191</v>
      </c>
    </row>
    <row r="10" spans="1:10" x14ac:dyDescent="0.35">
      <c r="A10" s="1" t="str">
        <f>SemiCountModelRU!A10</f>
        <v>BSBGR1450265</v>
      </c>
      <c r="B10" s="15" t="str">
        <f>SemiCountModelRU!B10</f>
        <v>FX</v>
      </c>
      <c r="C10" s="16">
        <f>SemiCountModelRU!C10</f>
        <v>44333</v>
      </c>
      <c r="D10" s="16">
        <f>SemiCountModelRU!D10</f>
        <v>46159</v>
      </c>
      <c r="E10" s="198">
        <v>681500</v>
      </c>
      <c r="F10" s="7"/>
      <c r="G10" s="19">
        <f>SemiCountModelRU!V10/10</f>
        <v>4.05</v>
      </c>
      <c r="H10" s="238">
        <f t="shared" si="0"/>
        <v>100.10998860365093</v>
      </c>
      <c r="I10" s="238">
        <f>SemiCountModelRU!AA10</f>
        <v>100.16006863796991</v>
      </c>
      <c r="J10" s="21">
        <f>SemiCountModelRU!AB10</f>
        <v>3.3997999999999999</v>
      </c>
    </row>
    <row r="11" spans="1:10" x14ac:dyDescent="0.35">
      <c r="A11" s="1" t="str">
        <f>SemiCountModelRU!A11</f>
        <v>BSBGR1310261</v>
      </c>
      <c r="B11" s="15" t="s">
        <v>149</v>
      </c>
      <c r="C11" s="16">
        <v>43661</v>
      </c>
      <c r="D11" s="16">
        <f>SemiCountModelRU!D11</f>
        <v>46218</v>
      </c>
      <c r="E11" s="198">
        <v>500000</v>
      </c>
      <c r="F11" s="7"/>
      <c r="G11" s="19">
        <f>SemiCountModelRU!V11/10</f>
        <v>3.97</v>
      </c>
      <c r="H11" s="238">
        <f t="shared" si="0"/>
        <v>100.23306616388157</v>
      </c>
      <c r="I11" s="238">
        <f>SemiCountModelRU!AA11</f>
        <v>100.28320776776545</v>
      </c>
      <c r="J11" s="21">
        <f>SemiCountModelRU!AB11</f>
        <v>3.2706</v>
      </c>
    </row>
    <row r="12" spans="1:10" x14ac:dyDescent="0.35">
      <c r="A12" s="1" t="str">
        <f>SemiCountModelRU!A12</f>
        <v>BSBGR1630262</v>
      </c>
      <c r="B12" s="15" t="s">
        <v>149</v>
      </c>
      <c r="C12" s="16">
        <v>43662</v>
      </c>
      <c r="D12" s="16">
        <f>SemiCountModelRU!D12</f>
        <v>46224</v>
      </c>
      <c r="E12" s="198">
        <f>23756100+6478900</f>
        <v>30235000</v>
      </c>
      <c r="F12" s="7"/>
      <c r="G12" s="19">
        <f>SemiCountModelRU!V12/10</f>
        <v>3.63</v>
      </c>
      <c r="H12" s="238">
        <f>0.9995*I12</f>
        <v>100.10123705251256</v>
      </c>
      <c r="I12" s="238">
        <f>SemiCountModelRU!AA12</f>
        <v>100.15131270886698</v>
      </c>
      <c r="J12" s="21">
        <f>SemiCountModelRU!AB12</f>
        <v>3.2706</v>
      </c>
    </row>
    <row r="13" spans="1:10" x14ac:dyDescent="0.35">
      <c r="A13" s="1" t="str">
        <f>SemiCountModelRU!A13</f>
        <v>BSBGR1050263</v>
      </c>
      <c r="B13" s="15" t="str">
        <f>SemiCountModelRU!B13</f>
        <v>FX</v>
      </c>
      <c r="C13" s="16">
        <f>SemiCountModelRU!C13</f>
        <v>42576</v>
      </c>
      <c r="D13" s="16">
        <f>SemiCountModelRU!D13</f>
        <v>46228</v>
      </c>
      <c r="E13" s="198">
        <v>25000000</v>
      </c>
      <c r="F13" s="7"/>
      <c r="G13" s="19">
        <f>SemiCountModelRU!V13/10</f>
        <v>4.55</v>
      </c>
      <c r="H13" s="238">
        <f t="shared" si="0"/>
        <v>100.50208359515345</v>
      </c>
      <c r="I13" s="238">
        <f>SemiCountModelRU!AA13</f>
        <v>100.55235977504097</v>
      </c>
      <c r="J13" s="21">
        <f>SemiCountModelRU!AB13</f>
        <v>3.2706</v>
      </c>
    </row>
    <row r="14" spans="1:10" x14ac:dyDescent="0.35">
      <c r="A14" s="1" t="str">
        <f>SemiCountModelRU!A14</f>
        <v>BSBGRS910266</v>
      </c>
      <c r="B14" s="15" t="str">
        <f>SemiCountModelRU!B14</f>
        <v>FL</v>
      </c>
      <c r="C14" s="16">
        <f>SemiCountModelRU!C14</f>
        <v>40770</v>
      </c>
      <c r="D14" s="16">
        <f>SemiCountModelRU!D14</f>
        <v>46249</v>
      </c>
      <c r="E14" s="198">
        <v>19995100</v>
      </c>
      <c r="F14" s="7">
        <v>7.8125E-2</v>
      </c>
      <c r="G14" s="19">
        <f>SemiCountModelRU!V14/10</f>
        <v>4.328125</v>
      </c>
      <c r="H14" s="238">
        <f t="shared" si="0"/>
        <v>99.95</v>
      </c>
      <c r="I14" s="238">
        <f>SemiCountModelRU!AA14</f>
        <v>100</v>
      </c>
      <c r="J14" s="21">
        <f>SemiCountModelRU!AB14</f>
        <v>4.328125</v>
      </c>
    </row>
    <row r="15" spans="1:10" x14ac:dyDescent="0.35">
      <c r="A15" s="1" t="str">
        <f>SemiCountModelRU!A15</f>
        <v>BSBGR1460264</v>
      </c>
      <c r="B15" s="15" t="str">
        <f>SemiCountModelRU!B15</f>
        <v>FX</v>
      </c>
      <c r="C15" s="16">
        <f>SemiCountModelRU!C15</f>
        <v>44425</v>
      </c>
      <c r="D15" s="16">
        <f>SemiCountModelRU!D15</f>
        <v>46251</v>
      </c>
      <c r="E15" s="198">
        <f>612600+762900+982800</f>
        <v>2358300</v>
      </c>
      <c r="F15" s="7"/>
      <c r="G15" s="19">
        <f>SemiCountModelRU!V15/10</f>
        <v>4.05</v>
      </c>
      <c r="H15" s="238">
        <f t="shared" si="0"/>
        <v>100.33427950958152</v>
      </c>
      <c r="I15" s="238">
        <f>SemiCountModelRU!AA15</f>
        <v>100.38447174545425</v>
      </c>
      <c r="J15" s="21">
        <f>SemiCountModelRU!AB15</f>
        <v>3.2706</v>
      </c>
    </row>
    <row r="16" spans="1:10" x14ac:dyDescent="0.35">
      <c r="A16" s="1" t="str">
        <f>SemiCountModelRU!A16</f>
        <v>BSBGRS780263</v>
      </c>
      <c r="B16" s="15" t="str">
        <f>SemiCountModelRU!B16</f>
        <v>FL</v>
      </c>
      <c r="C16" s="16">
        <f>SemiCountModelRU!C16</f>
        <v>38982</v>
      </c>
      <c r="D16" s="16">
        <f>SemiCountModelRU!D16</f>
        <v>46287</v>
      </c>
      <c r="E16" s="198">
        <v>23790100</v>
      </c>
      <c r="F16" s="7">
        <v>0.3125</v>
      </c>
      <c r="G16" s="19">
        <f>SemiCountModelRU!V16/10</f>
        <v>4.5625</v>
      </c>
      <c r="H16" s="238">
        <f t="shared" si="0"/>
        <v>100.09432675379863</v>
      </c>
      <c r="I16" s="238">
        <f>SemiCountModelRU!AA16</f>
        <v>100.14439895327526</v>
      </c>
      <c r="J16" s="21">
        <f>SemiCountModelRU!AB16</f>
        <v>4.5559212973346046</v>
      </c>
    </row>
    <row r="17" spans="1:10" x14ac:dyDescent="0.35">
      <c r="A17" s="1" t="str">
        <f>SemiCountModelRU!A17</f>
        <v>BSBGR1320260</v>
      </c>
      <c r="B17" s="15" t="s">
        <v>149</v>
      </c>
      <c r="C17" s="16">
        <f>SemiCountModelRU!C17</f>
        <v>43753</v>
      </c>
      <c r="D17" s="16">
        <f>SemiCountModelRU!D17</f>
        <v>46310</v>
      </c>
      <c r="E17" s="198">
        <v>1000000</v>
      </c>
      <c r="F17" s="7"/>
      <c r="G17" s="19">
        <f>SemiCountModelRU!V17/10</f>
        <v>4.08</v>
      </c>
      <c r="H17" s="238">
        <f t="shared" si="0"/>
        <v>100.47635551201635</v>
      </c>
      <c r="I17" s="238">
        <f>SemiCountModelRU!AA17</f>
        <v>100.52661882142706</v>
      </c>
      <c r="J17" s="21">
        <f>SemiCountModelRU!AB17</f>
        <v>3.2706</v>
      </c>
    </row>
    <row r="18" spans="1:10" x14ac:dyDescent="0.35">
      <c r="A18" s="1" t="str">
        <f>SemiCountModelRU!A18</f>
        <v>BSBGR1640261</v>
      </c>
      <c r="B18" s="15" t="s">
        <v>149</v>
      </c>
      <c r="C18" s="16">
        <f>SemiCountModelRU!C18</f>
        <v>45215</v>
      </c>
      <c r="D18" s="16">
        <f>SemiCountModelRU!D18</f>
        <v>46311</v>
      </c>
      <c r="E18" s="198">
        <v>74192500</v>
      </c>
      <c r="F18" s="7"/>
      <c r="G18" s="19">
        <f>SemiCountModelRU!V18/10</f>
        <v>3.63</v>
      </c>
      <c r="H18" s="238">
        <f>0.9995*I18</f>
        <v>100.1846744046176</v>
      </c>
      <c r="I18" s="238">
        <f>SemiCountModelRU!AA18</f>
        <v>100.23479180051785</v>
      </c>
      <c r="J18" s="21">
        <f>SemiCountModelRU!AB18</f>
        <v>3.2706</v>
      </c>
    </row>
    <row r="19" spans="1:10" x14ac:dyDescent="0.35">
      <c r="A19" s="1" t="str">
        <f>SemiCountModelRU!A20</f>
        <v>BSBGRS920265</v>
      </c>
      <c r="B19" s="15" t="str">
        <f>SemiCountModelRU!B20</f>
        <v>FL</v>
      </c>
      <c r="C19" s="16">
        <f>SemiCountModelRU!C20</f>
        <v>40857</v>
      </c>
      <c r="D19" s="16">
        <f>SemiCountModelRU!D20</f>
        <v>46336</v>
      </c>
      <c r="E19" s="198">
        <v>10000000</v>
      </c>
      <c r="F19" s="7">
        <v>7.8125E-2</v>
      </c>
      <c r="G19" s="19">
        <f>SemiCountModelRU!V20/10</f>
        <v>4.328125</v>
      </c>
      <c r="H19" s="238">
        <f t="shared" si="0"/>
        <v>100.23002410927359</v>
      </c>
      <c r="I19" s="238">
        <f>SemiCountModelRU!AA20</f>
        <v>100.28016419136927</v>
      </c>
      <c r="J19" s="21">
        <f>SemiCountModelRU!AB20</f>
        <v>4.3160330209875202</v>
      </c>
    </row>
    <row r="20" spans="1:10" x14ac:dyDescent="0.35">
      <c r="A20" s="1" t="str">
        <f>SemiCountModelRU!A21</f>
        <v>BSBGR1480262</v>
      </c>
      <c r="B20" s="15" t="str">
        <f>SemiCountModelRU!B21</f>
        <v>FX</v>
      </c>
      <c r="C20" s="16">
        <f>SemiCountModelRU!C21</f>
        <v>44516</v>
      </c>
      <c r="D20" s="16">
        <f>SemiCountModelRU!D21</f>
        <v>46342</v>
      </c>
      <c r="E20" s="198">
        <v>3787500</v>
      </c>
      <c r="F20" s="7"/>
      <c r="G20" s="19">
        <f>SemiCountModelRU!V21/10</f>
        <v>4.05</v>
      </c>
      <c r="H20" s="238">
        <f t="shared" si="0"/>
        <v>100.52305502806006</v>
      </c>
      <c r="I20" s="238">
        <f>SemiCountModelRU!AA21</f>
        <v>100.5733416989095</v>
      </c>
      <c r="J20" s="21">
        <f>SemiCountModelRU!AB21</f>
        <v>3.2706</v>
      </c>
    </row>
    <row r="21" spans="1:10" x14ac:dyDescent="0.35">
      <c r="A21" s="1" t="str">
        <f>SemiCountModelRU!A22</f>
        <v>BSBGRS900267</v>
      </c>
      <c r="B21" s="15" t="str">
        <f>SemiCountModelRU!B22</f>
        <v>FL</v>
      </c>
      <c r="C21" s="16">
        <f>SemiCountModelRU!C22</f>
        <v>40522</v>
      </c>
      <c r="D21" s="16">
        <f>SemiCountModelRU!D22</f>
        <v>46366</v>
      </c>
      <c r="E21" s="198">
        <v>9993200</v>
      </c>
      <c r="F21" s="7">
        <v>0.114583</v>
      </c>
      <c r="G21" s="19">
        <f>SemiCountModelRU!V22/10</f>
        <v>4.3645829999999997</v>
      </c>
      <c r="H21" s="238">
        <f t="shared" si="0"/>
        <v>100.34420509606635</v>
      </c>
      <c r="I21" s="238">
        <f>SemiCountModelRU!AA22</f>
        <v>100.39440229721495</v>
      </c>
      <c r="J21" s="21">
        <f>SemiCountModelRU!AB22</f>
        <v>4.3474366101396447</v>
      </c>
    </row>
    <row r="22" spans="1:10" x14ac:dyDescent="0.35">
      <c r="A22" s="1" t="str">
        <f>SemiCountModelRU!A23</f>
        <v>BSBGR1340276</v>
      </c>
      <c r="B22" s="15" t="str">
        <f>SemiCountModelRU!B23</f>
        <v>FX</v>
      </c>
      <c r="C22" s="16">
        <f>SemiCountModelRU!C23</f>
        <v>43847</v>
      </c>
      <c r="D22" s="16">
        <f>SemiCountModelRU!D23</f>
        <v>46404</v>
      </c>
      <c r="E22" s="198">
        <v>600000</v>
      </c>
      <c r="F22" s="7"/>
      <c r="G22" s="19">
        <f>SemiCountModelRU!V23/10</f>
        <v>4.1500000000000004</v>
      </c>
      <c r="H22" s="238">
        <f t="shared" si="0"/>
        <v>100.56418352165926</v>
      </c>
      <c r="I22" s="238">
        <f>SemiCountModelRU!AA23</f>
        <v>100.61449076704278</v>
      </c>
      <c r="J22" s="21">
        <f>SemiCountModelRU!AB23</f>
        <v>3.4660000000000002</v>
      </c>
    </row>
    <row r="23" spans="1:10" x14ac:dyDescent="0.35">
      <c r="A23" s="1" t="str">
        <f>SemiCountModelRU!A24</f>
        <v>BSBGR1680275</v>
      </c>
      <c r="B23" s="15" t="str">
        <f>SemiCountModelRU!B24</f>
        <v>FX</v>
      </c>
      <c r="C23" s="16">
        <f>SemiCountModelRU!C24</f>
        <v>45309</v>
      </c>
      <c r="D23" s="16">
        <f>SemiCountModelRU!D24</f>
        <v>46405</v>
      </c>
      <c r="E23" s="198">
        <v>13781100</v>
      </c>
      <c r="F23" s="7"/>
      <c r="G23" s="19">
        <f>SemiCountModelRU!V24/10</f>
        <v>3.6399999999999997</v>
      </c>
      <c r="H23" s="238">
        <f>0.9995*I23</f>
        <v>100.10669732940366</v>
      </c>
      <c r="I23" s="238">
        <f>SemiCountModelRU!AA24</f>
        <v>100.15677571726228</v>
      </c>
      <c r="J23" s="21">
        <f>SemiCountModelRU!AB24</f>
        <v>3.4660000000000002</v>
      </c>
    </row>
    <row r="24" spans="1:10" x14ac:dyDescent="0.35">
      <c r="A24" s="1" t="str">
        <f>SemiCountModelRU!A25</f>
        <v>BSBGR1700271</v>
      </c>
      <c r="B24" s="15" t="str">
        <f>SemiCountModelRU!B25</f>
        <v>FX</v>
      </c>
      <c r="C24" s="16">
        <f>SemiCountModelRU!C25</f>
        <v>45337</v>
      </c>
      <c r="D24" s="16">
        <f>SemiCountModelRU!D25</f>
        <v>46433</v>
      </c>
      <c r="E24" s="251">
        <v>4257700</v>
      </c>
      <c r="F24" s="7"/>
      <c r="G24" s="19">
        <f>SemiCountModelRU!V25/10</f>
        <v>3.6399999999999997</v>
      </c>
      <c r="H24" s="238">
        <f>0.9995*I24</f>
        <v>100.11949437697911</v>
      </c>
      <c r="I24" s="238">
        <f>SemiCountModelRU!AA25</f>
        <v>100.16957916656239</v>
      </c>
      <c r="J24" s="21">
        <f>SemiCountModelRU!AB25</f>
        <v>3.4660000000000002</v>
      </c>
    </row>
    <row r="25" spans="1:10" x14ac:dyDescent="0.35">
      <c r="A25" s="1" t="str">
        <f>SemiCountModelRU!A26</f>
        <v>BSBGR1500275</v>
      </c>
      <c r="B25" s="15" t="str">
        <f>SemiCountModelRU!B26</f>
        <v>FX</v>
      </c>
      <c r="C25" s="16">
        <f>SemiCountModelRU!C26</f>
        <v>44635</v>
      </c>
      <c r="D25" s="16">
        <f>SemiCountModelRU!D26</f>
        <v>46461</v>
      </c>
      <c r="E25" s="198">
        <v>5889600</v>
      </c>
      <c r="F25" s="7"/>
      <c r="G25" s="19">
        <f>SemiCountModelRU!V26/10</f>
        <v>4.05</v>
      </c>
      <c r="H25" s="238">
        <f t="shared" si="0"/>
        <v>100.56171561640441</v>
      </c>
      <c r="I25" s="238">
        <f>SemiCountModelRU!AA26</f>
        <v>100.61202162721801</v>
      </c>
      <c r="J25" s="21">
        <f>SemiCountModelRU!AB26</f>
        <v>3.4660000000000002</v>
      </c>
    </row>
    <row r="26" spans="1:10" x14ac:dyDescent="0.35">
      <c r="A26" s="1" t="str">
        <f>SemiCountModelRU!A27</f>
        <v>BSBGRS790270</v>
      </c>
      <c r="B26" s="15" t="str">
        <f>SemiCountModelRU!B27</f>
        <v>FL</v>
      </c>
      <c r="C26" s="16">
        <f>SemiCountModelRU!C27</f>
        <v>39169</v>
      </c>
      <c r="D26" s="16">
        <f>SemiCountModelRU!D27</f>
        <v>46474</v>
      </c>
      <c r="E26" s="198">
        <v>24775000</v>
      </c>
      <c r="F26" s="7">
        <v>0.3125</v>
      </c>
      <c r="G26" s="19">
        <f>SemiCountModelRU!V27/10</f>
        <v>4.5625</v>
      </c>
      <c r="H26" s="238">
        <f t="shared" si="0"/>
        <v>100.11902654302926</v>
      </c>
      <c r="I26" s="238">
        <f>SemiCountModelRU!AA27</f>
        <v>100.16911109857855</v>
      </c>
      <c r="J26" s="21">
        <f>SemiCountModelRU!AB27</f>
        <v>4.5547973321935009</v>
      </c>
    </row>
    <row r="27" spans="1:10" x14ac:dyDescent="0.35">
      <c r="A27" s="1" t="str">
        <f>SemiCountModelRU!A28</f>
        <v>BSBGR1720279</v>
      </c>
      <c r="B27" s="15" t="str">
        <f>SemiCountModelRU!B28</f>
        <v>FX</v>
      </c>
      <c r="C27" s="16">
        <f>SemiCountModelRU!C28</f>
        <v>45398</v>
      </c>
      <c r="D27" s="16">
        <f>SemiCountModelRU!D28</f>
        <v>46493</v>
      </c>
      <c r="E27" s="198">
        <v>7000000</v>
      </c>
      <c r="F27" s="7"/>
      <c r="G27" s="19">
        <f>SemiCountModelRU!V28/10</f>
        <v>3.6399999999999997</v>
      </c>
      <c r="H27" s="238">
        <f>0.9995*I27</f>
        <v>100.1468032912102</v>
      </c>
      <c r="I27" s="238">
        <f>SemiCountModelRU!AA28</f>
        <v>100.19690174208124</v>
      </c>
      <c r="J27" s="21">
        <f>SemiCountModelRU!AB28</f>
        <v>3.4660000000000002</v>
      </c>
    </row>
    <row r="28" spans="1:10" x14ac:dyDescent="0.35">
      <c r="A28" s="1" t="str">
        <f>SemiCountModelRU!A29</f>
        <v>BSBGR1360274</v>
      </c>
      <c r="B28" s="15" t="str">
        <f>SemiCountModelRU!B29</f>
        <v>FX</v>
      </c>
      <c r="C28" s="16">
        <f>SemiCountModelRU!C29</f>
        <v>43942</v>
      </c>
      <c r="D28" s="16">
        <f>SemiCountModelRU!D29</f>
        <v>46498</v>
      </c>
      <c r="E28" s="198">
        <v>250000</v>
      </c>
      <c r="F28" s="7"/>
      <c r="G28" s="19">
        <f>SemiCountModelRU!V29/10</f>
        <v>4.05</v>
      </c>
      <c r="H28" s="238">
        <f t="shared" si="0"/>
        <v>100.61814996480734</v>
      </c>
      <c r="I28" s="238">
        <f>SemiCountModelRU!AA29</f>
        <v>100.66848420691079</v>
      </c>
      <c r="J28" s="21">
        <f>SemiCountModelRU!AB29</f>
        <v>3.4660000000000002</v>
      </c>
    </row>
    <row r="29" spans="1:10" x14ac:dyDescent="0.35">
      <c r="A29" s="1" t="str">
        <f>SemiCountModelRU!A30</f>
        <v>BSBGRS800277</v>
      </c>
      <c r="B29" s="15" t="str">
        <f>SemiCountModelRU!B30</f>
        <v>FL</v>
      </c>
      <c r="C29" s="16">
        <f>SemiCountModelRU!C30</f>
        <v>39211</v>
      </c>
      <c r="D29" s="16">
        <f>SemiCountModelRU!D30</f>
        <v>46516</v>
      </c>
      <c r="E29" s="198">
        <v>45284000</v>
      </c>
      <c r="F29" s="7">
        <v>0.3125</v>
      </c>
      <c r="G29" s="19">
        <f>SemiCountModelRU!V30/10</f>
        <v>4.5625</v>
      </c>
      <c r="H29" s="238">
        <f t="shared" si="0"/>
        <v>100.27937919611122</v>
      </c>
      <c r="I29" s="238">
        <f>SemiCountModelRU!AA30</f>
        <v>100.32954396809527</v>
      </c>
      <c r="J29" s="21">
        <f>SemiCountModelRU!AB30</f>
        <v>4.5475139421054998</v>
      </c>
    </row>
    <row r="30" spans="1:10" x14ac:dyDescent="0.35">
      <c r="A30" s="1" t="str">
        <f>SemiCountModelRU!A31</f>
        <v>BSBGR1740277</v>
      </c>
      <c r="B30" s="15" t="str">
        <f>SemiCountModelRU!B31</f>
        <v>FX</v>
      </c>
      <c r="C30" s="16">
        <f>SemiCountModelRU!C31</f>
        <v>45443</v>
      </c>
      <c r="D30" s="16">
        <f>SemiCountModelRU!D31</f>
        <v>46538</v>
      </c>
      <c r="E30" s="198">
        <v>2418300</v>
      </c>
      <c r="F30" s="7"/>
      <c r="G30" s="19">
        <f>SemiCountModelRU!V31/10</f>
        <v>3.6399999999999997</v>
      </c>
      <c r="H30" s="238">
        <f>0.9995*I30</f>
        <v>100.16718398125695</v>
      </c>
      <c r="I30" s="238">
        <f>SemiCountModelRU!AA31</f>
        <v>100.21729262757073</v>
      </c>
      <c r="J30" s="21">
        <f>SemiCountModelRU!AB31</f>
        <v>3.4660000000000002</v>
      </c>
    </row>
    <row r="31" spans="1:10" x14ac:dyDescent="0.35">
      <c r="A31" s="1" t="str">
        <f>SemiCountModelRU!A32</f>
        <v>BSBGR1380272</v>
      </c>
      <c r="B31" s="15" t="str">
        <f>SemiCountModelRU!B32</f>
        <v>FX</v>
      </c>
      <c r="C31" s="16">
        <f>SemiCountModelRU!C32</f>
        <v>43997</v>
      </c>
      <c r="D31" s="16">
        <f>SemiCountModelRU!D32</f>
        <v>46553</v>
      </c>
      <c r="E31" s="198">
        <f>513500+517400+357800</f>
        <v>1388700</v>
      </c>
      <c r="F31" s="7"/>
      <c r="G31" s="19">
        <f>SemiCountModelRU!V32/10</f>
        <v>4.25</v>
      </c>
      <c r="H31" s="238">
        <f t="shared" si="0"/>
        <v>100.95909982567086</v>
      </c>
      <c r="I31" s="238">
        <f>SemiCountModelRU!AA32</f>
        <v>101.00960462798484</v>
      </c>
      <c r="J31" s="21">
        <f>SemiCountModelRU!AB32</f>
        <v>3.4660000000000002</v>
      </c>
    </row>
    <row r="32" spans="1:10" x14ac:dyDescent="0.35">
      <c r="A32" s="1" t="str">
        <f>SemiCountModelRU!A33</f>
        <v>BSBGR1530272</v>
      </c>
      <c r="B32" s="15" t="str">
        <f>SemiCountModelRU!B33</f>
        <v>FX</v>
      </c>
      <c r="C32" s="16">
        <f>SemiCountModelRU!C33</f>
        <v>44727</v>
      </c>
      <c r="D32" s="16">
        <f>SemiCountModelRU!D33</f>
        <v>46553</v>
      </c>
      <c r="E32" s="198">
        <v>5500000</v>
      </c>
      <c r="F32" s="7"/>
      <c r="G32" s="19">
        <f>SemiCountModelRU!V33/10</f>
        <v>4.05</v>
      </c>
      <c r="H32" s="238">
        <f t="shared" si="0"/>
        <v>100.70167640075482</v>
      </c>
      <c r="I32" s="238">
        <f>SemiCountModelRU!AA33</f>
        <v>100.75205242696831</v>
      </c>
      <c r="J32" s="21">
        <f>SemiCountModelRU!AB33</f>
        <v>3.4660000000000002</v>
      </c>
    </row>
    <row r="33" spans="1:10" x14ac:dyDescent="0.35">
      <c r="A33" s="1" t="str">
        <f>SemiCountModelRU!A34</f>
        <v>BSBGR1170277</v>
      </c>
      <c r="B33" s="15" t="str">
        <f>SemiCountModelRU!B34</f>
        <v>FX</v>
      </c>
      <c r="C33" s="16">
        <f>SemiCountModelRU!C34</f>
        <v>42930</v>
      </c>
      <c r="D33" s="16">
        <f>SemiCountModelRU!D34</f>
        <v>46582</v>
      </c>
      <c r="E33" s="198">
        <v>10000000</v>
      </c>
      <c r="F33" s="7"/>
      <c r="G33" s="19">
        <f>SemiCountModelRU!V34/10</f>
        <v>4.8</v>
      </c>
      <c r="H33" s="238">
        <f t="shared" si="0"/>
        <v>101.76721814839702</v>
      </c>
      <c r="I33" s="238">
        <f>SemiCountModelRU!AA34</f>
        <v>101.81812721200302</v>
      </c>
      <c r="J33" s="21">
        <f>SemiCountModelRU!AB34</f>
        <v>3.4660000000000002</v>
      </c>
    </row>
    <row r="34" spans="1:10" x14ac:dyDescent="0.35">
      <c r="A34" s="1" t="str">
        <f>SemiCountModelRU!A35</f>
        <v>BSBGRS940271</v>
      </c>
      <c r="B34" s="15" t="str">
        <f>SemiCountModelRU!B35</f>
        <v>FX</v>
      </c>
      <c r="C34" s="16">
        <f>SemiCountModelRU!C35</f>
        <v>41106</v>
      </c>
      <c r="D34" s="16">
        <f>SemiCountModelRU!D35</f>
        <v>46584</v>
      </c>
      <c r="E34" s="198">
        <v>20000000</v>
      </c>
      <c r="F34" s="7"/>
      <c r="G34" s="19">
        <f>SemiCountModelRU!V35/10</f>
        <v>4.25</v>
      </c>
      <c r="H34" s="238">
        <f t="shared" si="0"/>
        <v>101.02204576293119</v>
      </c>
      <c r="I34" s="238">
        <f>SemiCountModelRU!AA35</f>
        <v>101.07258205395816</v>
      </c>
      <c r="J34" s="21">
        <f>SemiCountModelRU!AB35</f>
        <v>3.4660000000000002</v>
      </c>
    </row>
    <row r="35" spans="1:10" x14ac:dyDescent="0.35">
      <c r="A35" s="1" t="str">
        <f>SemiCountModelRU!A36</f>
        <v>BSBGRS810276</v>
      </c>
      <c r="B35" s="15" t="str">
        <f>SemiCountModelRU!B36</f>
        <v>FL</v>
      </c>
      <c r="C35" s="16">
        <f>SemiCountModelRU!C36</f>
        <v>39289</v>
      </c>
      <c r="D35" s="16">
        <f>SemiCountModelRU!D36</f>
        <v>46594</v>
      </c>
      <c r="E35" s="198">
        <v>10000000</v>
      </c>
      <c r="F35" s="7">
        <v>0.3125</v>
      </c>
      <c r="G35" s="19">
        <f>SemiCountModelRU!V36/10</f>
        <v>4.5625</v>
      </c>
      <c r="H35" s="238">
        <f t="shared" si="0"/>
        <v>100.51076221325948</v>
      </c>
      <c r="I35" s="238">
        <f>SemiCountModelRU!AA36</f>
        <v>100.5610427346268</v>
      </c>
      <c r="J35" s="21">
        <f>SemiCountModelRU!AB36</f>
        <v>4.5370452373292327</v>
      </c>
    </row>
    <row r="36" spans="1:10" x14ac:dyDescent="0.35">
      <c r="A36" s="1" t="str">
        <f>SemiCountModelRU!A37</f>
        <v>BSBGRS980277</v>
      </c>
      <c r="B36" s="15" t="str">
        <f>SemiCountModelRU!B37</f>
        <v>FL</v>
      </c>
      <c r="C36" s="16">
        <f>SemiCountModelRU!C37</f>
        <v>41481</v>
      </c>
      <c r="D36" s="16">
        <f>SemiCountModelRU!D37</f>
        <v>46594</v>
      </c>
      <c r="E36" s="198">
        <v>5000000</v>
      </c>
      <c r="F36" s="7">
        <v>3.9063000000000001E-2</v>
      </c>
      <c r="G36" s="19">
        <f>SemiCountModelRU!V37/10</f>
        <v>4.2890629999999996</v>
      </c>
      <c r="H36" s="238">
        <f t="shared" si="0"/>
        <v>100.39203736826759</v>
      </c>
      <c r="I36" s="238">
        <f>SemiCountModelRU!AA37</f>
        <v>100.44225849751635</v>
      </c>
      <c r="J36" s="21">
        <f>SemiCountModelRU!AB37</f>
        <v>4.2701777759269079</v>
      </c>
    </row>
    <row r="37" spans="1:10" x14ac:dyDescent="0.35">
      <c r="A37" s="1" t="str">
        <f>SemiCountModelRU!A38</f>
        <v>BSBGR1760275</v>
      </c>
      <c r="B37" s="15" t="str">
        <f>SemiCountModelRU!B38</f>
        <v>FX</v>
      </c>
      <c r="C37" s="16">
        <f>SemiCountModelRU!C38</f>
        <v>45499</v>
      </c>
      <c r="D37" s="16">
        <f>SemiCountModelRU!D38</f>
        <v>46594</v>
      </c>
      <c r="E37" s="198">
        <v>678900</v>
      </c>
      <c r="F37" s="7"/>
      <c r="G37" s="19">
        <f>SemiCountModelRU!V38/10</f>
        <v>3.6700000000000004</v>
      </c>
      <c r="H37" s="238">
        <f>0.9995*I37</f>
        <v>100.23422397492531</v>
      </c>
      <c r="I37" s="238">
        <f>SemiCountModelRU!AA38</f>
        <v>100.28436615800432</v>
      </c>
      <c r="J37" s="21">
        <f>SemiCountModelRU!AB38</f>
        <v>3.4660000000000002</v>
      </c>
    </row>
    <row r="38" spans="1:10" x14ac:dyDescent="0.35">
      <c r="A38" s="1" t="str">
        <f>SemiCountModelRU!A39</f>
        <v>BSBGR1770274</v>
      </c>
      <c r="B38" s="15" t="str">
        <f>SemiCountModelRU!B39</f>
        <v>FX</v>
      </c>
      <c r="C38" s="16">
        <f>SemiCountModelRU!C39</f>
        <v>45520</v>
      </c>
      <c r="D38" s="16">
        <f>SemiCountModelRU!D39</f>
        <v>46615</v>
      </c>
      <c r="E38" s="198">
        <v>5950800</v>
      </c>
      <c r="F38" s="7"/>
      <c r="G38" s="19">
        <f>SemiCountModelRU!V39/10</f>
        <v>3.6700000000000004</v>
      </c>
      <c r="H38" s="238">
        <f>0.9995*I38</f>
        <v>100.24528174104141</v>
      </c>
      <c r="I38" s="238">
        <f>SemiCountModelRU!AA39</f>
        <v>100.29542945576929</v>
      </c>
      <c r="J38" s="21">
        <f>SemiCountModelRU!AB39</f>
        <v>3.4660000000000002</v>
      </c>
    </row>
    <row r="39" spans="1:10" x14ac:dyDescent="0.35">
      <c r="A39" s="1" t="str">
        <f>SemiCountModelRU!A40</f>
        <v>BSBGR1830276</v>
      </c>
      <c r="B39" s="15" t="str">
        <f>SemiCountModelRU!B40</f>
        <v>FX</v>
      </c>
      <c r="C39" s="16">
        <f>SemiCountModelRU!C40</f>
        <v>45912</v>
      </c>
      <c r="D39" s="16">
        <f>SemiCountModelRU!D40</f>
        <v>46640</v>
      </c>
      <c r="E39" s="198">
        <v>70000000</v>
      </c>
      <c r="F39" s="7"/>
      <c r="G39" s="19">
        <f>SemiCountModelRU!V40/10</f>
        <v>3.6700000000000004</v>
      </c>
      <c r="H39" s="238">
        <f>0.9995*I39</f>
        <v>99.594557683070605</v>
      </c>
      <c r="I39" s="238">
        <f>SemiCountModelRU!AA40</f>
        <v>99.644379873007097</v>
      </c>
      <c r="J39" s="21">
        <f>SemiCountModelRU!AB40</f>
        <v>3.9061500000000002</v>
      </c>
    </row>
    <row r="40" spans="1:10" x14ac:dyDescent="0.35">
      <c r="A40" s="1" t="str">
        <f>SemiCountModelRU!A41</f>
        <v>BSBGR1550270</v>
      </c>
      <c r="B40" s="15" t="str">
        <f>SemiCountModelRU!B41</f>
        <v>FX</v>
      </c>
      <c r="C40" s="16">
        <f>SemiCountModelRU!C41</f>
        <v>44818</v>
      </c>
      <c r="D40" s="16">
        <f>SemiCountModelRU!D41</f>
        <v>46644</v>
      </c>
      <c r="E40" s="198">
        <f>9823700+1735600+1286100</f>
        <v>12845400</v>
      </c>
      <c r="F40" s="7"/>
      <c r="G40" s="19">
        <f>SemiCountModelRU!V41/10</f>
        <v>4.03</v>
      </c>
      <c r="H40" s="238">
        <f>0.9995*I40</f>
        <v>100.13767763485644</v>
      </c>
      <c r="I40" s="238">
        <f>SemiCountModelRU!AA41</f>
        <v>100.18777152061675</v>
      </c>
      <c r="J40" s="21">
        <f>SemiCountModelRU!AB41</f>
        <v>3.9061500000000002</v>
      </c>
    </row>
    <row r="41" spans="1:10" x14ac:dyDescent="0.35">
      <c r="A41" s="1" t="str">
        <f>SemiCountModelRU!A42</f>
        <v>BSBGR1391279</v>
      </c>
      <c r="B41" s="15" t="str">
        <f>SemiCountModelRU!B42</f>
        <v>FX</v>
      </c>
      <c r="C41" s="16">
        <f>SemiCountModelRU!C42</f>
        <v>44089</v>
      </c>
      <c r="D41" s="16">
        <f>SemiCountModelRU!D42</f>
        <v>46645</v>
      </c>
      <c r="E41" s="198">
        <v>9512900</v>
      </c>
      <c r="F41" s="7"/>
      <c r="G41" s="19">
        <f>SemiCountModelRU!V42/10</f>
        <v>4.25</v>
      </c>
      <c r="H41" s="238">
        <f t="shared" ref="H41:H103" si="1">0.9995*I41</f>
        <v>100.47193460121957</v>
      </c>
      <c r="I41" s="238">
        <f>SemiCountModelRU!AA42</f>
        <v>100.5221956990691</v>
      </c>
      <c r="J41" s="21">
        <f>SemiCountModelRU!AB42</f>
        <v>3.9061500000000002</v>
      </c>
    </row>
    <row r="42" spans="1:10" x14ac:dyDescent="0.35">
      <c r="A42" s="1" t="str">
        <f>SemiCountModelRU!A43</f>
        <v>BSBGR1780273</v>
      </c>
      <c r="B42" s="15" t="str">
        <f>SemiCountModelRU!B43</f>
        <v>FX</v>
      </c>
      <c r="C42" s="16">
        <f>SemiCountModelRU!C43</f>
        <v>45551</v>
      </c>
      <c r="D42" s="16">
        <f>SemiCountModelRU!D43</f>
        <v>46646</v>
      </c>
      <c r="E42" s="198">
        <v>13888600</v>
      </c>
      <c r="F42" s="7"/>
      <c r="G42" s="19">
        <f>SemiCountModelRU!V43/10</f>
        <v>3.6700000000000004</v>
      </c>
      <c r="H42" s="238">
        <f t="shared" si="1"/>
        <v>99.590942290869478</v>
      </c>
      <c r="I42" s="238">
        <f>SemiCountModelRU!AA43</f>
        <v>99.640762672205568</v>
      </c>
      <c r="J42" s="21">
        <f>SemiCountModelRU!AB43</f>
        <v>3.9061500000000002</v>
      </c>
    </row>
    <row r="43" spans="1:10" x14ac:dyDescent="0.35">
      <c r="A43" s="1" t="str">
        <f>SemiCountModelRU!A44</f>
        <v>BSBGRS950270</v>
      </c>
      <c r="B43" s="15" t="str">
        <f>SemiCountModelRU!B44</f>
        <v>FL</v>
      </c>
      <c r="C43" s="16">
        <f>SemiCountModelRU!C44</f>
        <v>41177</v>
      </c>
      <c r="D43" s="16">
        <f>SemiCountModelRU!D44</f>
        <v>46655</v>
      </c>
      <c r="E43" s="198">
        <v>14285700</v>
      </c>
      <c r="F43" s="7">
        <v>4.2969E-2</v>
      </c>
      <c r="G43" s="19">
        <f>SemiCountModelRU!V44/10</f>
        <v>4.2929690000000003</v>
      </c>
      <c r="H43" s="238">
        <f t="shared" si="1"/>
        <v>100.07888638991221</v>
      </c>
      <c r="I43" s="238">
        <f>SemiCountModelRU!AA44</f>
        <v>100.12895086534488</v>
      </c>
      <c r="J43" s="21">
        <f>SemiCountModelRU!AB44</f>
        <v>4.2874403086208881</v>
      </c>
    </row>
    <row r="44" spans="1:10" x14ac:dyDescent="0.35">
      <c r="A44" s="1" t="str">
        <f>SemiCountModelRU!A45</f>
        <v>BSBGRS820275</v>
      </c>
      <c r="B44" s="15" t="str">
        <f>SemiCountModelRU!B45</f>
        <v>FL</v>
      </c>
      <c r="C44" s="16">
        <f>SemiCountModelRU!C45</f>
        <v>39363</v>
      </c>
      <c r="D44" s="16">
        <f>SemiCountModelRU!D45</f>
        <v>46668</v>
      </c>
      <c r="E44" s="198">
        <v>10000000</v>
      </c>
      <c r="F44" s="7">
        <v>0.3125</v>
      </c>
      <c r="G44" s="19">
        <f>SemiCountModelRU!V45/10</f>
        <v>4.5625</v>
      </c>
      <c r="H44" s="238">
        <f t="shared" si="1"/>
        <v>100.16427765443734</v>
      </c>
      <c r="I44" s="238">
        <f>SemiCountModelRU!AA45</f>
        <v>100.21438484686077</v>
      </c>
      <c r="J44" s="21">
        <f>SemiCountModelRU!AB45</f>
        <v>4.5527396161459563</v>
      </c>
    </row>
    <row r="45" spans="1:10" x14ac:dyDescent="0.35">
      <c r="A45" s="1" t="str">
        <f>SemiCountModelRU!A46</f>
        <v>BSBGR1180276</v>
      </c>
      <c r="B45" s="15" t="str">
        <f>SemiCountModelRU!B46</f>
        <v>FX</v>
      </c>
      <c r="C45" s="16">
        <f>SemiCountModelRU!C46</f>
        <v>43021</v>
      </c>
      <c r="D45" s="16">
        <f>SemiCountModelRU!D46</f>
        <v>46673</v>
      </c>
      <c r="E45" s="198">
        <v>15000000</v>
      </c>
      <c r="F45" s="7"/>
      <c r="G45" s="19">
        <f>SemiCountModelRU!V46/10</f>
        <v>4.82</v>
      </c>
      <c r="H45" s="238">
        <f t="shared" si="1"/>
        <v>101.40232514335852</v>
      </c>
      <c r="I45" s="238">
        <f>SemiCountModelRU!AA46</f>
        <v>101.45305166919312</v>
      </c>
      <c r="J45" s="21">
        <f>SemiCountModelRU!AB46</f>
        <v>3.9061500000000002</v>
      </c>
    </row>
    <row r="46" spans="1:10" x14ac:dyDescent="0.35">
      <c r="A46" s="1" t="str">
        <f>SemiCountModelRU!A47</f>
        <v>BSBGR1790272</v>
      </c>
      <c r="B46" s="15" t="str">
        <f>SemiCountModelRU!B47</f>
        <v>FX</v>
      </c>
      <c r="C46" s="16">
        <f>SemiCountModelRU!C47</f>
        <v>45587</v>
      </c>
      <c r="D46" s="16">
        <f>SemiCountModelRU!D47</f>
        <v>46682</v>
      </c>
      <c r="E46" s="198">
        <v>22102000</v>
      </c>
      <c r="F46" s="7"/>
      <c r="G46" s="19">
        <f>SemiCountModelRU!V47/10</f>
        <v>3.7</v>
      </c>
      <c r="H46" s="238">
        <f t="shared" si="1"/>
        <v>99.617661715226802</v>
      </c>
      <c r="I46" s="238">
        <f>SemiCountModelRU!AA47</f>
        <v>99.667495462958271</v>
      </c>
      <c r="J46" s="21">
        <f>SemiCountModelRU!AB47</f>
        <v>3.9061500000000002</v>
      </c>
    </row>
    <row r="47" spans="1:10" x14ac:dyDescent="0.35">
      <c r="A47" s="1" t="str">
        <f>SemiCountModelRU!A48</f>
        <v>BSBGR1411275</v>
      </c>
      <c r="B47" s="15" t="str">
        <f>SemiCountModelRU!B48</f>
        <v>FX</v>
      </c>
      <c r="C47" s="16">
        <f>SemiCountModelRU!C48</f>
        <v>44152</v>
      </c>
      <c r="D47" s="16">
        <f>SemiCountModelRU!D48</f>
        <v>46708</v>
      </c>
      <c r="E47" s="198">
        <v>26671700</v>
      </c>
      <c r="F47" s="7"/>
      <c r="G47" s="19">
        <f>SemiCountModelRU!V48/10</f>
        <v>4.5999999999999996</v>
      </c>
      <c r="H47" s="238">
        <f t="shared" si="1"/>
        <v>101.11434713189686</v>
      </c>
      <c r="I47" s="238">
        <f>SemiCountModelRU!AA48</f>
        <v>101.1649295966952</v>
      </c>
      <c r="J47" s="21">
        <f>SemiCountModelRU!AB48</f>
        <v>3.9061500000000002</v>
      </c>
    </row>
    <row r="48" spans="1:10" x14ac:dyDescent="0.35">
      <c r="A48" s="1" t="str">
        <f>SemiCountModelRU!A49</f>
        <v>BSBGRS830274</v>
      </c>
      <c r="B48" s="15" t="str">
        <f>SemiCountModelRU!B49</f>
        <v>FL</v>
      </c>
      <c r="C48" s="16">
        <f>SemiCountModelRU!C49</f>
        <v>39414</v>
      </c>
      <c r="D48" s="16">
        <f>SemiCountModelRU!D49</f>
        <v>46719</v>
      </c>
      <c r="E48" s="198">
        <v>10000000</v>
      </c>
      <c r="F48" s="7">
        <v>0.3125</v>
      </c>
      <c r="G48" s="19">
        <f>SemiCountModelRU!V49/10</f>
        <v>4.5625</v>
      </c>
      <c r="H48" s="238">
        <f t="shared" si="1"/>
        <v>100.35445602310261</v>
      </c>
      <c r="I48" s="238">
        <f>SemiCountModelRU!AA49</f>
        <v>100.40465835227874</v>
      </c>
      <c r="J48" s="21">
        <f>SemiCountModelRU!AB49</f>
        <v>4.5441118717739766</v>
      </c>
    </row>
    <row r="49" spans="1:10" x14ac:dyDescent="0.35">
      <c r="A49" s="1" t="str">
        <f>SemiCountModelRU!A50</f>
        <v>BSBGRS900275</v>
      </c>
      <c r="B49" s="15" t="str">
        <f>SemiCountModelRU!B50</f>
        <v>FL</v>
      </c>
      <c r="C49" s="16">
        <f>SemiCountModelRU!C50</f>
        <v>40522</v>
      </c>
      <c r="D49" s="16">
        <f>SemiCountModelRU!D50</f>
        <v>46731</v>
      </c>
      <c r="E49" s="198">
        <v>5000000</v>
      </c>
      <c r="F49" s="7">
        <v>0.125</v>
      </c>
      <c r="G49" s="19">
        <f>SemiCountModelRU!V50/10</f>
        <v>4.375</v>
      </c>
      <c r="H49" s="238">
        <f t="shared" si="1"/>
        <v>100.34744467444955</v>
      </c>
      <c r="I49" s="238">
        <f>SemiCountModelRU!AA50</f>
        <v>100.39764349619765</v>
      </c>
      <c r="J49" s="21">
        <f>SemiCountModelRU!AB50</f>
        <v>4.3576720007035767</v>
      </c>
    </row>
    <row r="50" spans="1:10" x14ac:dyDescent="0.35">
      <c r="A50" s="1" t="str">
        <f>SemiCountModelRU!A51</f>
        <v>BSBGR1570278</v>
      </c>
      <c r="B50" s="15" t="str">
        <f>SemiCountModelRU!B51</f>
        <v>FX</v>
      </c>
      <c r="C50" s="16">
        <f>SemiCountModelRU!C51</f>
        <v>44909</v>
      </c>
      <c r="D50" s="16">
        <f>SemiCountModelRU!D51</f>
        <v>46735</v>
      </c>
      <c r="E50" s="198">
        <v>21471100</v>
      </c>
      <c r="F50" s="7"/>
      <c r="G50" s="19">
        <f>SemiCountModelRU!V51/10</f>
        <v>4.03</v>
      </c>
      <c r="H50" s="238">
        <f>0.9995*I50</f>
        <v>100.16629403091598</v>
      </c>
      <c r="I50" s="238">
        <f>SemiCountModelRU!AA51</f>
        <v>100.21640223203198</v>
      </c>
      <c r="J50" s="21">
        <f>SemiCountModelRU!AB51</f>
        <v>3.9061500000000002</v>
      </c>
    </row>
    <row r="51" spans="1:10" x14ac:dyDescent="0.35">
      <c r="A51" s="1" t="str">
        <f>SemiCountModelRU!A52</f>
        <v>BSBGR1200272</v>
      </c>
      <c r="B51" s="15" t="str">
        <f>SemiCountModelRU!B52</f>
        <v>FX</v>
      </c>
      <c r="C51" s="16">
        <f>SemiCountModelRU!C52</f>
        <v>43084</v>
      </c>
      <c r="D51" s="16">
        <f>SemiCountModelRU!D52</f>
        <v>46736</v>
      </c>
      <c r="E51" s="198">
        <v>25000000</v>
      </c>
      <c r="F51" s="7"/>
      <c r="G51" s="19">
        <f>SemiCountModelRU!V52/10</f>
        <v>4.82</v>
      </c>
      <c r="H51" s="238">
        <f t="shared" si="1"/>
        <v>101.54827433227778</v>
      </c>
      <c r="I51" s="238">
        <f>SemiCountModelRU!AA52</f>
        <v>101.59907386921239</v>
      </c>
      <c r="J51" s="21">
        <f>SemiCountModelRU!AB52</f>
        <v>3.9061500000000002</v>
      </c>
    </row>
    <row r="52" spans="1:10" x14ac:dyDescent="0.35">
      <c r="A52" s="1" t="str">
        <f>SemiCountModelRU!A53</f>
        <v>BSBGRS850280</v>
      </c>
      <c r="B52" s="15" t="str">
        <f>SemiCountModelRU!B53</f>
        <v>FL</v>
      </c>
      <c r="C52" s="16">
        <f>SemiCountModelRU!C53</f>
        <v>39832</v>
      </c>
      <c r="D52" s="16">
        <f>SemiCountModelRU!D53</f>
        <v>46771</v>
      </c>
      <c r="E52" s="198">
        <v>15000000</v>
      </c>
      <c r="F52" s="7">
        <v>0.25</v>
      </c>
      <c r="G52" s="19">
        <f>SemiCountModelRU!V53/10</f>
        <v>4.5</v>
      </c>
      <c r="H52" s="238">
        <f t="shared" si="1"/>
        <v>100.46058242407109</v>
      </c>
      <c r="I52" s="238">
        <f>SemiCountModelRU!AA53</f>
        <v>100.51083784299259</v>
      </c>
      <c r="J52" s="21">
        <f>SemiCountModelRU!AB53</f>
        <v>4.4771291301236831</v>
      </c>
    </row>
    <row r="53" spans="1:10" x14ac:dyDescent="0.35">
      <c r="A53" s="1" t="str">
        <f>SemiCountModelRU!A54</f>
        <v>BSBGR1420284</v>
      </c>
      <c r="B53" s="15" t="str">
        <f>SemiCountModelRU!B54</f>
        <v>FX</v>
      </c>
      <c r="C53" s="16">
        <f>SemiCountModelRU!C54</f>
        <v>44242</v>
      </c>
      <c r="D53" s="16">
        <f>SemiCountModelRU!D54</f>
        <v>46798</v>
      </c>
      <c r="E53" s="198">
        <f>258700+162600+543700</f>
        <v>965000</v>
      </c>
      <c r="F53" s="7"/>
      <c r="G53" s="19">
        <f>SemiCountModelRU!V54/10</f>
        <v>4.6500000000000004</v>
      </c>
      <c r="H53" s="238">
        <f t="shared" si="1"/>
        <v>101.3670947381319</v>
      </c>
      <c r="I53" s="238">
        <f>SemiCountModelRU!AA54</f>
        <v>101.41780363995187</v>
      </c>
      <c r="J53" s="21">
        <f>SemiCountModelRU!AB54</f>
        <v>3.9061500000000002</v>
      </c>
    </row>
    <row r="54" spans="1:10" x14ac:dyDescent="0.35">
      <c r="A54" s="1" t="str">
        <f>SemiCountModelRU!A55</f>
        <v>BSBGR1210289</v>
      </c>
      <c r="B54" s="15" t="str">
        <f>SemiCountModelRU!B55</f>
        <v>FX</v>
      </c>
      <c r="C54" s="16">
        <f>SemiCountModelRU!C55</f>
        <v>43154</v>
      </c>
      <c r="D54" s="16">
        <f>SemiCountModelRU!D55</f>
        <v>46806</v>
      </c>
      <c r="E54" s="198">
        <v>5000000</v>
      </c>
      <c r="F54" s="7"/>
      <c r="G54" s="19">
        <f>SemiCountModelRU!V55/10</f>
        <v>4.83</v>
      </c>
      <c r="H54" s="238">
        <f t="shared" si="1"/>
        <v>101.72855276091809</v>
      </c>
      <c r="I54" s="238">
        <f>SemiCountModelRU!AA55</f>
        <v>101.77944248215917</v>
      </c>
      <c r="J54" s="21">
        <f>SemiCountModelRU!AB55</f>
        <v>3.9061500000000002</v>
      </c>
    </row>
    <row r="55" spans="1:10" x14ac:dyDescent="0.35">
      <c r="A55" s="1" t="str">
        <f>SemiCountModelRU!A56</f>
        <v>BSBGR1600281</v>
      </c>
      <c r="B55" s="15" t="str">
        <f>SemiCountModelRU!B56</f>
        <v>FX</v>
      </c>
      <c r="C55" s="16">
        <f>SemiCountModelRU!C56</f>
        <v>45037</v>
      </c>
      <c r="D55" s="16">
        <f>SemiCountModelRU!D56</f>
        <v>46864</v>
      </c>
      <c r="E55" s="198">
        <v>1456100</v>
      </c>
      <c r="F55" s="7"/>
      <c r="G55" s="19">
        <f>SemiCountModelRU!V56/10</f>
        <v>4.05</v>
      </c>
      <c r="H55" s="238">
        <f>0.9995*I55</f>
        <v>100.24779342077561</v>
      </c>
      <c r="I55" s="238">
        <f>SemiCountModelRU!AA56</f>
        <v>100.29794239197159</v>
      </c>
      <c r="J55" s="21">
        <f>SemiCountModelRU!AB56</f>
        <v>3.9061500000000002</v>
      </c>
    </row>
    <row r="56" spans="1:10" x14ac:dyDescent="0.35">
      <c r="A56" s="1" t="str">
        <f>SemiCountModelRU!A57</f>
        <v>BSBGRS870288</v>
      </c>
      <c r="B56" s="15" t="str">
        <f>SemiCountModelRU!B57</f>
        <v>FL</v>
      </c>
      <c r="C56" s="16">
        <f>SemiCountModelRU!C57</f>
        <v>40294</v>
      </c>
      <c r="D56" s="16">
        <f>SemiCountModelRU!D57</f>
        <v>46869</v>
      </c>
      <c r="E56" s="198">
        <v>15000000</v>
      </c>
      <c r="F56" s="7">
        <v>8.3330000000000001E-2</v>
      </c>
      <c r="G56" s="19">
        <f>SemiCountModelRU!V57/10</f>
        <v>4.3333300000000001</v>
      </c>
      <c r="H56" s="238">
        <f t="shared" si="1"/>
        <v>100.18447801528518</v>
      </c>
      <c r="I56" s="238">
        <f>SemiCountModelRU!AA57</f>
        <v>100.23459531294165</v>
      </c>
      <c r="J56" s="21">
        <f>SemiCountModelRU!AB57</f>
        <v>4.3231880035739598</v>
      </c>
    </row>
    <row r="57" spans="1:10" x14ac:dyDescent="0.35">
      <c r="A57" s="1" t="str">
        <f>SemiCountModelRU!A58</f>
        <v>BSBGR1450281</v>
      </c>
      <c r="B57" s="15" t="str">
        <f>SemiCountModelRU!B58</f>
        <v>FX</v>
      </c>
      <c r="C57" s="16">
        <f>SemiCountModelRU!C58</f>
        <v>44333</v>
      </c>
      <c r="D57" s="16">
        <f>SemiCountModelRU!D58</f>
        <v>46890</v>
      </c>
      <c r="E57" s="198">
        <v>1283100</v>
      </c>
      <c r="F57" s="7"/>
      <c r="G57" s="19">
        <f>SemiCountModelRU!V58/10</f>
        <v>4.7</v>
      </c>
      <c r="H57" s="238">
        <f t="shared" si="1"/>
        <v>101.6447771568814</v>
      </c>
      <c r="I57" s="238">
        <f>SemiCountModelRU!AA58</f>
        <v>101.69562496936608</v>
      </c>
      <c r="J57" s="21">
        <f>SemiCountModelRU!AB58</f>
        <v>3.9061500000000002</v>
      </c>
    </row>
    <row r="58" spans="1:10" x14ac:dyDescent="0.35">
      <c r="A58" s="1" t="str">
        <f>SemiCountModelRU!A59</f>
        <v>BSBGR1242282</v>
      </c>
      <c r="B58" s="15" t="str">
        <f>SemiCountModelRU!B59</f>
        <v>FX</v>
      </c>
      <c r="C58" s="16">
        <f>SemiCountModelRU!C59</f>
        <v>43294</v>
      </c>
      <c r="D58" s="16">
        <f>SemiCountModelRU!D59</f>
        <v>46947</v>
      </c>
      <c r="E58" s="198">
        <v>27000000</v>
      </c>
      <c r="F58" s="7"/>
      <c r="G58" s="19">
        <f>SemiCountModelRU!V59/10</f>
        <v>4.66</v>
      </c>
      <c r="H58" s="238">
        <f t="shared" si="1"/>
        <v>101.6658685840203</v>
      </c>
      <c r="I58" s="238">
        <f>SemiCountModelRU!AA59</f>
        <v>101.71672694749404</v>
      </c>
      <c r="J58" s="21">
        <f>SemiCountModelRU!AB59</f>
        <v>3.9061500000000002</v>
      </c>
    </row>
    <row r="59" spans="1:10" x14ac:dyDescent="0.35">
      <c r="A59" s="1" t="str">
        <f>SemiCountModelRU!A60</f>
        <v>BSBGR1630288</v>
      </c>
      <c r="B59" s="15" t="str">
        <f>SemiCountModelRU!B60</f>
        <v>FX</v>
      </c>
      <c r="C59" s="16">
        <f>SemiCountModelRU!C60</f>
        <v>45128</v>
      </c>
      <c r="D59" s="16">
        <f>SemiCountModelRU!D60</f>
        <v>46955</v>
      </c>
      <c r="E59" s="198">
        <f>17006200+7584900</f>
        <v>24591100</v>
      </c>
      <c r="F59" s="7"/>
      <c r="G59" s="19">
        <f>SemiCountModelRU!V60/10</f>
        <v>4.09</v>
      </c>
      <c r="H59" s="238">
        <f>0.9995*I59</f>
        <v>100.37210084069704</v>
      </c>
      <c r="I59" s="238">
        <f>SemiCountModelRU!AA60</f>
        <v>100.42231199669538</v>
      </c>
      <c r="J59" s="21">
        <f>SemiCountModelRU!AB60</f>
        <v>3.9061500000000002</v>
      </c>
    </row>
    <row r="60" spans="1:10" x14ac:dyDescent="0.35">
      <c r="A60" s="1" t="str">
        <f>SemiCountModelRU!A61</f>
        <v>BSBGRS880287</v>
      </c>
      <c r="B60" s="15" t="str">
        <f>SemiCountModelRU!B61</f>
        <v>FL</v>
      </c>
      <c r="C60" s="16">
        <f>SemiCountModelRU!C61</f>
        <v>40385</v>
      </c>
      <c r="D60" s="16">
        <f>SemiCountModelRU!D61</f>
        <v>46960</v>
      </c>
      <c r="E60" s="198">
        <v>25000000</v>
      </c>
      <c r="F60" s="7">
        <v>8.3333000000000004E-2</v>
      </c>
      <c r="G60" s="19">
        <f>SemiCountModelRU!V61/10</f>
        <v>4.3333329999999997</v>
      </c>
      <c r="H60" s="238">
        <f t="shared" si="1"/>
        <v>100.4112591593485</v>
      </c>
      <c r="I60" s="238">
        <f>SemiCountModelRU!AA61</f>
        <v>100.46148990430065</v>
      </c>
      <c r="J60" s="21">
        <f>SemiCountModelRU!AB61</f>
        <v>4.3134269700040493</v>
      </c>
    </row>
    <row r="61" spans="1:10" x14ac:dyDescent="0.35">
      <c r="A61" s="1" t="str">
        <f>SemiCountModelRU!A62</f>
        <v>BSBGRS910282</v>
      </c>
      <c r="B61" s="15" t="str">
        <f>SemiCountModelRU!B62</f>
        <v>FL</v>
      </c>
      <c r="C61" s="16">
        <f>SemiCountModelRU!C62</f>
        <v>40770</v>
      </c>
      <c r="D61" s="16">
        <f>SemiCountModelRU!D62</f>
        <v>46980</v>
      </c>
      <c r="E61" s="198">
        <v>28947500</v>
      </c>
      <c r="F61" s="7">
        <v>9.375E-2</v>
      </c>
      <c r="G61" s="19">
        <f>SemiCountModelRU!V62/10</f>
        <v>4.34375</v>
      </c>
      <c r="H61" s="238">
        <f t="shared" si="1"/>
        <v>99.95</v>
      </c>
      <c r="I61" s="238">
        <f>SemiCountModelRU!AA62</f>
        <v>100</v>
      </c>
      <c r="J61" s="21">
        <f>SemiCountModelRU!AB62</f>
        <v>4.34375</v>
      </c>
    </row>
    <row r="62" spans="1:10" x14ac:dyDescent="0.35">
      <c r="A62" s="1" t="str">
        <f>SemiCountModelRU!A63</f>
        <v>BSBGR1460280</v>
      </c>
      <c r="B62" s="15" t="str">
        <f>SemiCountModelRU!B63</f>
        <v>FX</v>
      </c>
      <c r="C62" s="16">
        <f>SemiCountModelRU!C63</f>
        <v>44425</v>
      </c>
      <c r="D62" s="16">
        <f>SemiCountModelRU!D63</f>
        <v>46982</v>
      </c>
      <c r="E62" s="198">
        <f>1593000+58200+282600+20000000</f>
        <v>21933800</v>
      </c>
      <c r="F62" s="7"/>
      <c r="G62" s="19">
        <f>SemiCountModelRU!V63/10</f>
        <v>4.7</v>
      </c>
      <c r="H62" s="238">
        <f t="shared" si="1"/>
        <v>100.7802786439232</v>
      </c>
      <c r="I62" s="238">
        <f>SemiCountModelRU!AA63</f>
        <v>100.83069399091865</v>
      </c>
      <c r="J62" s="21">
        <f>SemiCountModelRU!AB63</f>
        <v>4.3463000000000003</v>
      </c>
    </row>
    <row r="63" spans="1:10" x14ac:dyDescent="0.35">
      <c r="A63" s="1" t="str">
        <f>SemiCountModelRU!A64</f>
        <v>BSBGRS860289</v>
      </c>
      <c r="B63" s="15" t="str">
        <f>SemiCountModelRU!B64</f>
        <v>FL</v>
      </c>
      <c r="C63" s="16">
        <f>SemiCountModelRU!C64</f>
        <v>40052</v>
      </c>
      <c r="D63" s="16">
        <f>SemiCountModelRU!D64</f>
        <v>46992</v>
      </c>
      <c r="E63" s="198">
        <v>20000000</v>
      </c>
      <c r="F63" s="7">
        <v>0.125</v>
      </c>
      <c r="G63" s="19">
        <f>SemiCountModelRU!V64/10</f>
        <v>4.375</v>
      </c>
      <c r="H63" s="238">
        <f t="shared" si="1"/>
        <v>99.96183505144424</v>
      </c>
      <c r="I63" s="238">
        <f>SemiCountModelRU!AA64</f>
        <v>100.0118409719302</v>
      </c>
      <c r="J63" s="21">
        <f>SemiCountModelRU!AB64</f>
        <v>4.3744820188120608</v>
      </c>
    </row>
    <row r="64" spans="1:10" x14ac:dyDescent="0.35">
      <c r="A64" s="1" t="str">
        <f>SemiCountModelRU!A65</f>
        <v>BSBGR1830284</v>
      </c>
      <c r="B64" s="15" t="str">
        <f>SemiCountModelRU!B65</f>
        <v>FX</v>
      </c>
      <c r="C64" s="16">
        <f>SemiCountModelRU!C65</f>
        <v>45912</v>
      </c>
      <c r="D64" s="16">
        <f>SemiCountModelRU!D65</f>
        <v>47008</v>
      </c>
      <c r="E64" s="198">
        <v>100000000</v>
      </c>
      <c r="F64" s="7"/>
      <c r="G64" s="19">
        <f>SemiCountModelRU!V65/10</f>
        <v>4.03</v>
      </c>
      <c r="H64" s="238">
        <f t="shared" si="1"/>
        <v>99.187540686472389</v>
      </c>
      <c r="I64" s="238">
        <f>SemiCountModelRU!AA65</f>
        <v>99.237159266105436</v>
      </c>
      <c r="J64" s="21">
        <f>SemiCountModelRU!AB65</f>
        <v>4.3463000000000003</v>
      </c>
    </row>
    <row r="65" spans="1:10" x14ac:dyDescent="0.35">
      <c r="A65" s="1" t="str">
        <f>SemiCountModelRU!A66</f>
        <v>BSBGRS840281</v>
      </c>
      <c r="B65" s="15" t="str">
        <f>SemiCountModelRU!B66</f>
        <v>FL</v>
      </c>
      <c r="C65" s="16">
        <f>SemiCountModelRU!C66</f>
        <v>39713</v>
      </c>
      <c r="D65" s="16">
        <f>SemiCountModelRU!D66</f>
        <v>47018</v>
      </c>
      <c r="E65" s="198">
        <v>10000000</v>
      </c>
      <c r="F65" s="7">
        <v>0.28125</v>
      </c>
      <c r="G65" s="19">
        <f>SemiCountModelRU!V66/10</f>
        <v>4.53125</v>
      </c>
      <c r="H65" s="238">
        <f t="shared" si="1"/>
        <v>100.09135853329437</v>
      </c>
      <c r="I65" s="238">
        <f>SemiCountModelRU!AA66</f>
        <v>100.14142924791832</v>
      </c>
      <c r="J65" s="21">
        <f>SemiCountModelRU!AB66</f>
        <v>4.5248505379147987</v>
      </c>
    </row>
    <row r="66" spans="1:10" x14ac:dyDescent="0.35">
      <c r="A66" s="1" t="str">
        <f>SemiCountModelRU!A67</f>
        <v>BSBGRS820283</v>
      </c>
      <c r="B66" s="15" t="str">
        <f>SemiCountModelRU!B67</f>
        <v>FL</v>
      </c>
      <c r="C66" s="16">
        <f>SemiCountModelRU!C67</f>
        <v>39363</v>
      </c>
      <c r="D66" s="16">
        <f>SemiCountModelRU!D67</f>
        <v>47034</v>
      </c>
      <c r="E66" s="198">
        <v>10000000</v>
      </c>
      <c r="F66" s="7">
        <v>0.34375</v>
      </c>
      <c r="G66" s="19">
        <f>SemiCountModelRU!V67/10</f>
        <v>4.59375</v>
      </c>
      <c r="H66" s="238">
        <f t="shared" si="1"/>
        <v>100.16868448346082</v>
      </c>
      <c r="I66" s="238">
        <f>SemiCountModelRU!AA67</f>
        <v>100.21879388040102</v>
      </c>
      <c r="J66" s="21">
        <f>SemiCountModelRU!AB67</f>
        <v>4.5837210987413037</v>
      </c>
    </row>
    <row r="67" spans="1:10" x14ac:dyDescent="0.35">
      <c r="A67" s="1" t="str">
        <f>SemiCountModelRU!A68</f>
        <v>BSBGR1251283</v>
      </c>
      <c r="B67" s="15" t="str">
        <f>SemiCountModelRU!B68</f>
        <v>FX</v>
      </c>
      <c r="C67" s="16">
        <f>SemiCountModelRU!C68</f>
        <v>43388</v>
      </c>
      <c r="D67" s="16">
        <f>SemiCountModelRU!D68</f>
        <v>47041</v>
      </c>
      <c r="E67" s="198">
        <v>5995300</v>
      </c>
      <c r="F67" s="7"/>
      <c r="G67" s="19">
        <f>SemiCountModelRU!V68/10</f>
        <v>4.57</v>
      </c>
      <c r="H67" s="238">
        <f>0.9995*I67</f>
        <v>100.50710897426622</v>
      </c>
      <c r="I67" s="238">
        <f>SemiCountModelRU!AA68</f>
        <v>100.55738766810026</v>
      </c>
      <c r="J67" s="21">
        <f>SemiCountModelRU!AB68</f>
        <v>4.3463000000000003</v>
      </c>
    </row>
    <row r="68" spans="1:10" x14ac:dyDescent="0.35">
      <c r="A68" s="1" t="str">
        <f>SemiCountModelRU!A69</f>
        <v>BSBGR1640287</v>
      </c>
      <c r="B68" s="15" t="str">
        <f>SemiCountModelRU!B69</f>
        <v>FX</v>
      </c>
      <c r="C68" s="16">
        <f>SemiCountModelRU!C69</f>
        <v>45215</v>
      </c>
      <c r="D68" s="16">
        <f>SemiCountModelRU!D69</f>
        <v>47042</v>
      </c>
      <c r="E68" s="198">
        <v>42497400</v>
      </c>
      <c r="F68" s="7"/>
      <c r="G68" s="19">
        <f>SemiCountModelRU!V69/10</f>
        <v>4.09</v>
      </c>
      <c r="H68" s="238">
        <f>0.9995*I68</f>
        <v>99.311083944622808</v>
      </c>
      <c r="I68" s="238">
        <f>SemiCountModelRU!AA69</f>
        <v>99.360764326786196</v>
      </c>
      <c r="J68" s="21">
        <f>SemiCountModelRU!AB69</f>
        <v>4.3463000000000003</v>
      </c>
    </row>
    <row r="69" spans="1:10" x14ac:dyDescent="0.35">
      <c r="A69" s="1" t="str">
        <f>SemiCountModelRU!A71</f>
        <v>BSBGRS920281</v>
      </c>
      <c r="B69" s="15" t="str">
        <f>SemiCountModelRU!B71</f>
        <v>FL</v>
      </c>
      <c r="C69" s="16">
        <f>SemiCountModelRU!C71</f>
        <v>40857</v>
      </c>
      <c r="D69" s="16">
        <f>SemiCountModelRU!D71</f>
        <v>47067</v>
      </c>
      <c r="E69" s="198">
        <v>19950500</v>
      </c>
      <c r="F69" s="7">
        <v>9.375E-2</v>
      </c>
      <c r="G69" s="19">
        <f>SemiCountModelRU!V71/10</f>
        <v>4.34375</v>
      </c>
      <c r="H69" s="238">
        <f t="shared" si="1"/>
        <v>100.23357807552998</v>
      </c>
      <c r="I69" s="238">
        <f>SemiCountModelRU!AA71</f>
        <v>100.28371993549771</v>
      </c>
      <c r="J69" s="21">
        <f>SemiCountModelRU!AB71</f>
        <v>4.3314607822624565</v>
      </c>
    </row>
    <row r="70" spans="1:10" x14ac:dyDescent="0.35">
      <c r="A70" s="1" t="str">
        <f>SemiCountModelRU!A72</f>
        <v>BSBGR1480288</v>
      </c>
      <c r="B70" s="15" t="str">
        <f>SemiCountModelRU!B72</f>
        <v>FX</v>
      </c>
      <c r="C70" s="16">
        <f>SemiCountModelRU!C72</f>
        <v>44516</v>
      </c>
      <c r="D70" s="16">
        <f>SemiCountModelRU!D72</f>
        <v>47073</v>
      </c>
      <c r="E70" s="198">
        <v>1032300</v>
      </c>
      <c r="G70" s="19">
        <f>SemiCountModelRU!V72/10</f>
        <v>4.7</v>
      </c>
      <c r="H70" s="238">
        <f>0.9995*I70</f>
        <v>100.85815457546549</v>
      </c>
      <c r="I70" s="238">
        <f>SemiCountModelRU!AA72</f>
        <v>100.90860887990544</v>
      </c>
      <c r="J70" s="21">
        <f>SemiCountModelRU!AB72</f>
        <v>4.3463000000000003</v>
      </c>
    </row>
    <row r="71" spans="1:10" x14ac:dyDescent="0.35">
      <c r="A71" s="1" t="str">
        <f>SemiCountModelRU!A73</f>
        <v>BSBGRS900283</v>
      </c>
      <c r="B71" s="15" t="str">
        <f>SemiCountModelRU!B73</f>
        <v>FL</v>
      </c>
      <c r="C71" s="16">
        <f>SemiCountModelRU!C73</f>
        <v>40522</v>
      </c>
      <c r="D71" s="16">
        <f>SemiCountModelRU!D73</f>
        <v>47097</v>
      </c>
      <c r="E71" s="198">
        <v>15000000</v>
      </c>
      <c r="F71" s="7">
        <v>0.13541700000000001</v>
      </c>
      <c r="G71" s="19">
        <f>SemiCountModelRU!V73/10</f>
        <v>4.3854170000000003</v>
      </c>
      <c r="H71" s="238">
        <f>0.9995*I71</f>
        <v>100.35068425283275</v>
      </c>
      <c r="I71" s="238">
        <f>SemiCountModelRU!AA73</f>
        <v>100.40088469518034</v>
      </c>
      <c r="J71" s="21">
        <f>SemiCountModelRU!AB73</f>
        <v>4.3679067304180021</v>
      </c>
    </row>
    <row r="72" spans="1:10" x14ac:dyDescent="0.35">
      <c r="A72" s="1" t="str">
        <f>SemiCountModelRU!A74</f>
        <v>BSBGR1270291</v>
      </c>
      <c r="B72" s="15" t="str">
        <f>SemiCountModelRU!B74</f>
        <v>FX</v>
      </c>
      <c r="C72" s="16">
        <f>SemiCountModelRU!C74</f>
        <v>43480</v>
      </c>
      <c r="D72" s="16">
        <f>SemiCountModelRU!D74</f>
        <v>47133</v>
      </c>
      <c r="E72" s="198">
        <v>32000000</v>
      </c>
      <c r="F72" s="7"/>
      <c r="G72" s="19">
        <f>SemiCountModelRU!V74/10</f>
        <v>4.5</v>
      </c>
      <c r="H72" s="238">
        <f>0.9995*I72</f>
        <v>100.36675277106959</v>
      </c>
      <c r="I72" s="238">
        <f>SemiCountModelRU!AA74</f>
        <v>100.41696125169543</v>
      </c>
      <c r="J72" s="21">
        <f>SemiCountModelRU!AB74</f>
        <v>4.3463000000000003</v>
      </c>
    </row>
    <row r="73" spans="1:10" x14ac:dyDescent="0.35">
      <c r="A73" s="1" t="str">
        <f>SemiCountModelRU!A75</f>
        <v>BSBGR1680291</v>
      </c>
      <c r="B73" s="15" t="str">
        <f>SemiCountModelRU!B75</f>
        <v>FX</v>
      </c>
      <c r="C73" s="16">
        <f>SemiCountModelRU!C75</f>
        <v>45309</v>
      </c>
      <c r="D73" s="16">
        <f>SemiCountModelRU!D75</f>
        <v>47136</v>
      </c>
      <c r="E73" s="198">
        <v>24583900</v>
      </c>
      <c r="F73" s="7"/>
      <c r="G73" s="19">
        <f>SemiCountModelRU!V75/10</f>
        <v>4.0999999999999996</v>
      </c>
      <c r="H73" s="238">
        <f>0.9995*I73</f>
        <v>99.280399836147836</v>
      </c>
      <c r="I73" s="238">
        <f>SemiCountModelRU!AA75</f>
        <v>99.330064868582127</v>
      </c>
      <c r="J73" s="21">
        <f>SemiCountModelRU!AB75</f>
        <v>4.3463000000000003</v>
      </c>
    </row>
    <row r="74" spans="1:10" x14ac:dyDescent="0.35">
      <c r="A74" s="1" t="str">
        <f>SemiCountModelRU!A76</f>
        <v>BSBGRS850298</v>
      </c>
      <c r="B74" s="15" t="str">
        <f>SemiCountModelRU!B76</f>
        <v>FL</v>
      </c>
      <c r="C74" s="16">
        <f>SemiCountModelRU!C76</f>
        <v>39832</v>
      </c>
      <c r="D74" s="16">
        <f>SemiCountModelRU!D76</f>
        <v>47137</v>
      </c>
      <c r="E74" s="198">
        <v>13000000</v>
      </c>
      <c r="F74" s="7">
        <v>0.28125</v>
      </c>
      <c r="G74" s="19">
        <f>SemiCountModelRU!V76/10</f>
        <v>4.53125</v>
      </c>
      <c r="H74" s="238">
        <f t="shared" si="1"/>
        <v>100.47356509351962</v>
      </c>
      <c r="I74" s="238">
        <f>SemiCountModelRU!AA76</f>
        <v>100.52382700702313</v>
      </c>
      <c r="J74" s="21">
        <f>SemiCountModelRU!AB76</f>
        <v>4.5076377759507933</v>
      </c>
    </row>
    <row r="75" spans="1:10" x14ac:dyDescent="0.35">
      <c r="A75" s="1" t="str">
        <f>SemiCountModelRU!A77</f>
        <v>BSBGR1700297</v>
      </c>
      <c r="B75" s="15" t="str">
        <f>SemiCountModelRU!B77</f>
        <v>FX</v>
      </c>
      <c r="C75" s="16">
        <f>SemiCountModelRU!C77</f>
        <v>45337</v>
      </c>
      <c r="D75" s="16">
        <f>SemiCountModelRU!D77</f>
        <v>47164</v>
      </c>
      <c r="E75" s="198">
        <v>49880800</v>
      </c>
      <c r="F75" s="7"/>
      <c r="G75" s="19">
        <f>SemiCountModelRU!V77/10</f>
        <v>4.0999999999999996</v>
      </c>
      <c r="H75" s="238">
        <f>0.9995*I75</f>
        <v>99.263953081735124</v>
      </c>
      <c r="I75" s="238">
        <f>SemiCountModelRU!AA77</f>
        <v>99.313609886678464</v>
      </c>
      <c r="J75" s="21">
        <f>SemiCountModelRU!AB77</f>
        <v>4.3463000000000003</v>
      </c>
    </row>
    <row r="76" spans="1:10" x14ac:dyDescent="0.35">
      <c r="A76" s="1" t="str">
        <f>SemiCountModelRU!A78</f>
        <v>BSBGR1500291</v>
      </c>
      <c r="B76" s="15" t="str">
        <f>SemiCountModelRU!B78</f>
        <v>FX</v>
      </c>
      <c r="C76" s="16">
        <f>SemiCountModelRU!C78</f>
        <v>44635</v>
      </c>
      <c r="D76" s="16">
        <f>SemiCountModelRU!D78</f>
        <v>47192</v>
      </c>
      <c r="E76" s="198">
        <v>2993400</v>
      </c>
      <c r="F76" s="7"/>
      <c r="G76" s="19">
        <f>SemiCountModelRU!V78/10</f>
        <v>4.7</v>
      </c>
      <c r="H76" s="238">
        <f>0.9995*I76</f>
        <v>100.95874078731522</v>
      </c>
      <c r="I76" s="238">
        <f>SemiCountModelRU!AA78</f>
        <v>101.00924541002023</v>
      </c>
      <c r="J76" s="21">
        <f>SemiCountModelRU!AB78</f>
        <v>4.3463000000000003</v>
      </c>
    </row>
    <row r="77" spans="1:10" x14ac:dyDescent="0.35">
      <c r="A77" s="1" t="str">
        <f>SemiCountModelRU!A79</f>
        <v>BSBGR1290299</v>
      </c>
      <c r="B77" s="15" t="str">
        <f>SemiCountModelRU!B79</f>
        <v>FX</v>
      </c>
      <c r="C77" s="16">
        <f>SemiCountModelRU!C79</f>
        <v>43570</v>
      </c>
      <c r="D77" s="16">
        <f>SemiCountModelRU!D79</f>
        <v>47223</v>
      </c>
      <c r="E77" s="198">
        <v>2000000</v>
      </c>
      <c r="F77" s="7"/>
      <c r="G77" s="19">
        <f>SemiCountModelRU!V79/10</f>
        <v>4.59</v>
      </c>
      <c r="H77" s="238">
        <f>0.9995*I77</f>
        <v>100.66291946488494</v>
      </c>
      <c r="I77" s="238">
        <f>SemiCountModelRU!AA79</f>
        <v>100.7132761029364</v>
      </c>
      <c r="J77" s="21">
        <f>SemiCountModelRU!AB79</f>
        <v>4.3463000000000003</v>
      </c>
    </row>
    <row r="78" spans="1:10" x14ac:dyDescent="0.35">
      <c r="A78" s="1" t="str">
        <f>SemiCountModelRU!A80</f>
        <v>BSBGR1720295</v>
      </c>
      <c r="B78" s="15" t="str">
        <f>SemiCountModelRU!B80</f>
        <v>FX</v>
      </c>
      <c r="C78" s="16">
        <f>SemiCountModelRU!C80</f>
        <v>45398</v>
      </c>
      <c r="D78" s="16">
        <f>SemiCountModelRU!D80</f>
        <v>47224</v>
      </c>
      <c r="E78" s="198">
        <v>3000000</v>
      </c>
      <c r="F78" s="7"/>
      <c r="G78" s="19">
        <f>SemiCountModelRU!V80/10</f>
        <v>4.0999999999999996</v>
      </c>
      <c r="H78" s="238">
        <f>0.9995*I78</f>
        <v>99.228892180637914</v>
      </c>
      <c r="I78" s="238">
        <f>SemiCountModelRU!AA80</f>
        <v>99.278531446361086</v>
      </c>
      <c r="J78" s="21">
        <f>SemiCountModelRU!AB80</f>
        <v>4.3463000000000003</v>
      </c>
    </row>
    <row r="79" spans="1:10" x14ac:dyDescent="0.35">
      <c r="A79" s="1" t="str">
        <f>SemiCountModelRU!A81</f>
        <v>BSBGRS870296</v>
      </c>
      <c r="B79" s="15" t="str">
        <f>SemiCountModelRU!B81</f>
        <v>FL</v>
      </c>
      <c r="C79" s="16">
        <f>SemiCountModelRU!C81</f>
        <v>40294</v>
      </c>
      <c r="D79" s="16">
        <f>SemiCountModelRU!D81</f>
        <v>47234</v>
      </c>
      <c r="E79" s="198">
        <v>15724300</v>
      </c>
      <c r="F79" s="7">
        <v>9.375E-2</v>
      </c>
      <c r="G79" s="19">
        <f>SemiCountModelRU!V81/10</f>
        <v>4.34375</v>
      </c>
      <c r="H79" s="238">
        <f t="shared" si="1"/>
        <v>100.18645423597</v>
      </c>
      <c r="I79" s="238">
        <f>SemiCountModelRU!AA81</f>
        <v>100.23657252223111</v>
      </c>
      <c r="J79" s="21">
        <f>SemiCountModelRU!AB81</f>
        <v>4.3334981341631718</v>
      </c>
    </row>
    <row r="80" spans="1:10" x14ac:dyDescent="0.35">
      <c r="A80" s="1" t="str">
        <f>SemiCountModelRU!A82</f>
        <v>BSBGR1740293</v>
      </c>
      <c r="B80" s="15" t="str">
        <f>SemiCountModelRU!B82</f>
        <v>FX</v>
      </c>
      <c r="C80" s="16">
        <f>SemiCountModelRU!C82</f>
        <v>45443</v>
      </c>
      <c r="D80" s="16">
        <f>SemiCountModelRU!D82</f>
        <v>47269</v>
      </c>
      <c r="E80" s="198">
        <v>4155500</v>
      </c>
      <c r="F80" s="7"/>
      <c r="G80" s="19">
        <f>SemiCountModelRU!V82/10</f>
        <v>4.0999999999999996</v>
      </c>
      <c r="H80" s="238">
        <f>0.9995*I80</f>
        <v>99.202758654160192</v>
      </c>
      <c r="I80" s="238">
        <f>SemiCountModelRU!AA82</f>
        <v>99.252384846583482</v>
      </c>
      <c r="J80" s="21">
        <f>SemiCountModelRU!AB82</f>
        <v>4.3463000000000003</v>
      </c>
    </row>
    <row r="81" spans="1:10" x14ac:dyDescent="0.35">
      <c r="A81" s="1" t="str">
        <f>SemiCountModelRU!A83</f>
        <v>BSBGR1530298</v>
      </c>
      <c r="B81" s="15" t="str">
        <f>SemiCountModelRU!B83</f>
        <v>FX</v>
      </c>
      <c r="C81" s="16">
        <f>SemiCountModelRU!C83</f>
        <v>44727</v>
      </c>
      <c r="D81" s="16">
        <f>SemiCountModelRU!D83</f>
        <v>47284</v>
      </c>
      <c r="E81" s="198">
        <v>2500000</v>
      </c>
      <c r="F81" s="7"/>
      <c r="G81" s="19">
        <f>SemiCountModelRU!V83/10</f>
        <v>4.7</v>
      </c>
      <c r="H81" s="238">
        <f>0.9995*I81</f>
        <v>101.03554418976589</v>
      </c>
      <c r="I81" s="238">
        <f>SemiCountModelRU!AA83</f>
        <v>101.08608723338257</v>
      </c>
      <c r="J81" s="21">
        <f>SemiCountModelRU!AB83</f>
        <v>4.3463000000000003</v>
      </c>
    </row>
    <row r="82" spans="1:10" x14ac:dyDescent="0.35">
      <c r="A82" s="1" t="str">
        <f>SemiCountModelRU!A84</f>
        <v>BSBGR1312291</v>
      </c>
      <c r="B82" s="15" t="s">
        <v>149</v>
      </c>
      <c r="C82" s="16">
        <v>43725</v>
      </c>
      <c r="D82" s="16">
        <f>SemiCountModelRU!D84</f>
        <v>47314</v>
      </c>
      <c r="E82" s="198">
        <v>4500000</v>
      </c>
      <c r="F82" s="7"/>
      <c r="G82" s="19">
        <f>SemiCountModelRU!V84/10</f>
        <v>4.68</v>
      </c>
      <c r="H82" s="238">
        <f>0.9995*I82</f>
        <v>100.99762114478771</v>
      </c>
      <c r="I82" s="238">
        <f>SemiCountModelRU!AA84</f>
        <v>101.04814521739641</v>
      </c>
      <c r="J82" s="21">
        <f>SemiCountModelRU!AB84</f>
        <v>4.3463000000000003</v>
      </c>
    </row>
    <row r="83" spans="1:10" x14ac:dyDescent="0.35">
      <c r="A83" s="1" t="str">
        <f>SemiCountModelRU!A85</f>
        <v>BSBGRS940297</v>
      </c>
      <c r="B83" s="15" t="str">
        <f>SemiCountModelRU!B85</f>
        <v>FX</v>
      </c>
      <c r="C83" s="16">
        <f>SemiCountModelRU!C85</f>
        <v>41106</v>
      </c>
      <c r="D83" s="16">
        <f>SemiCountModelRU!D85</f>
        <v>47315</v>
      </c>
      <c r="E83" s="198">
        <v>20000000</v>
      </c>
      <c r="F83" s="7"/>
      <c r="G83" s="19">
        <f>SemiCountModelRU!V85/10</f>
        <v>4.3</v>
      </c>
      <c r="H83" s="238">
        <f t="shared" si="1"/>
        <v>99.80453701458903</v>
      </c>
      <c r="I83" s="238">
        <f>SemiCountModelRU!AA85</f>
        <v>99.854464246712382</v>
      </c>
      <c r="J83" s="21">
        <f>SemiCountModelRU!AB85</f>
        <v>4.3463000000000003</v>
      </c>
    </row>
    <row r="84" spans="1:10" x14ac:dyDescent="0.35">
      <c r="A84" s="1" t="str">
        <f>SemiCountModelRU!A86</f>
        <v>BSBGRS880295</v>
      </c>
      <c r="B84" s="15" t="str">
        <f>SemiCountModelRU!B86</f>
        <v>FL</v>
      </c>
      <c r="C84" s="16">
        <f>SemiCountModelRU!C86</f>
        <v>40385</v>
      </c>
      <c r="D84" s="16">
        <f>SemiCountModelRU!D86</f>
        <v>47325</v>
      </c>
      <c r="E84" s="198">
        <v>18921400</v>
      </c>
      <c r="F84" s="7">
        <v>9.375E-2</v>
      </c>
      <c r="G84" s="19">
        <f>SemiCountModelRU!V86/10</f>
        <v>4.34375</v>
      </c>
      <c r="H84" s="238">
        <f t="shared" si="1"/>
        <v>100.41578216358818</v>
      </c>
      <c r="I84" s="238">
        <f>SemiCountModelRU!AA86</f>
        <v>100.46601517117375</v>
      </c>
      <c r="J84" s="21">
        <f>SemiCountModelRU!AB86</f>
        <v>4.3236013617133411</v>
      </c>
    </row>
    <row r="85" spans="1:10" x14ac:dyDescent="0.35">
      <c r="A85" s="1" t="str">
        <f>SemiCountModelRU!A87</f>
        <v>BSBGRS980293</v>
      </c>
      <c r="B85" s="15" t="str">
        <f>SemiCountModelRU!B87</f>
        <v>FL</v>
      </c>
      <c r="C85" s="16">
        <f>SemiCountModelRU!C87</f>
        <v>41481</v>
      </c>
      <c r="D85" s="16">
        <f>SemiCountModelRU!D87</f>
        <v>47325</v>
      </c>
      <c r="E85" s="198">
        <v>10000000</v>
      </c>
      <c r="F85" s="7">
        <v>4.6875E-2</v>
      </c>
      <c r="G85" s="19">
        <f>SemiCountModelRU!V87/10</f>
        <v>4.296875</v>
      </c>
      <c r="H85" s="238">
        <f t="shared" si="1"/>
        <v>100.39542929580145</v>
      </c>
      <c r="I85" s="238">
        <f>SemiCountModelRU!AA87</f>
        <v>100.44565212186238</v>
      </c>
      <c r="J85" s="21">
        <f>SemiCountModelRU!AB87</f>
        <v>4.2778108451991113</v>
      </c>
    </row>
    <row r="86" spans="1:10" x14ac:dyDescent="0.35">
      <c r="A86" s="1" t="str">
        <f>SemiCountModelRU!A88</f>
        <v>BSBGR1760291</v>
      </c>
      <c r="B86" s="15" t="str">
        <f>SemiCountModelRU!B88</f>
        <v>FX</v>
      </c>
      <c r="C86" s="16">
        <f>SemiCountModelRU!C88</f>
        <v>45499</v>
      </c>
      <c r="D86" s="16">
        <f>SemiCountModelRU!D88</f>
        <v>47325</v>
      </c>
      <c r="E86" s="198">
        <v>1480500</v>
      </c>
      <c r="F86" s="7"/>
      <c r="G86" s="19">
        <f>SemiCountModelRU!V88/10</f>
        <v>4.13</v>
      </c>
      <c r="H86" s="238">
        <f>0.9995*I86</f>
        <v>99.265383546212092</v>
      </c>
      <c r="I86" s="238">
        <f>SemiCountModelRU!AA88</f>
        <v>99.315041066745465</v>
      </c>
      <c r="J86" s="21">
        <f>SemiCountModelRU!AB88</f>
        <v>4.3463000000000003</v>
      </c>
    </row>
    <row r="87" spans="1:10" x14ac:dyDescent="0.35">
      <c r="A87" s="1" t="str">
        <f>SemiCountModelRU!A89</f>
        <v>BSBGR1770290</v>
      </c>
      <c r="B87" s="15" t="str">
        <f>SemiCountModelRU!B89</f>
        <v>FX</v>
      </c>
      <c r="C87" s="16">
        <f>SemiCountModelRU!C89</f>
        <v>45520</v>
      </c>
      <c r="D87" s="16">
        <f>SemiCountModelRU!D89</f>
        <v>47346</v>
      </c>
      <c r="E87" s="198">
        <v>3200900</v>
      </c>
      <c r="F87" s="7"/>
      <c r="G87" s="19">
        <f>SemiCountModelRU!V89/10</f>
        <v>4.13</v>
      </c>
      <c r="H87" s="238">
        <f>0.9995*I87</f>
        <v>98.500106917921045</v>
      </c>
      <c r="I87" s="238">
        <f>SemiCountModelRU!AA89</f>
        <v>98.549381608725398</v>
      </c>
      <c r="J87" s="21">
        <f>SemiCountModelRU!AB89</f>
        <v>4.5831499999999998</v>
      </c>
    </row>
    <row r="88" spans="1:10" x14ac:dyDescent="0.35">
      <c r="A88" s="1" t="str">
        <f>SemiCountModelRU!A90</f>
        <v>BSBGRS860297</v>
      </c>
      <c r="B88" s="15" t="str">
        <f>SemiCountModelRU!B90</f>
        <v>FL</v>
      </c>
      <c r="C88" s="16">
        <f>SemiCountModelRU!C90</f>
        <v>40052</v>
      </c>
      <c r="D88" s="16">
        <f>SemiCountModelRU!D90</f>
        <v>47357</v>
      </c>
      <c r="E88" s="198">
        <v>19997700</v>
      </c>
      <c r="F88" s="7">
        <v>0.140625</v>
      </c>
      <c r="G88" s="19">
        <f>SemiCountModelRU!V90/10</f>
        <v>4.390625</v>
      </c>
      <c r="H88" s="238">
        <f t="shared" si="1"/>
        <v>99.96234308078165</v>
      </c>
      <c r="I88" s="238">
        <f>SemiCountModelRU!AA90</f>
        <v>100.01234925540935</v>
      </c>
      <c r="J88" s="21">
        <f>SemiCountModelRU!AB90</f>
        <v>4.3900828574552513</v>
      </c>
    </row>
    <row r="89" spans="1:10" x14ac:dyDescent="0.35">
      <c r="A89" s="1" t="str">
        <f>SemiCountModelRU!A91</f>
        <v>BSBGR1550296</v>
      </c>
      <c r="B89" s="15" t="str">
        <f>SemiCountModelRU!B91</f>
        <v>FX</v>
      </c>
      <c r="C89" s="16">
        <f>SemiCountModelRU!C91</f>
        <v>44818</v>
      </c>
      <c r="D89" s="16">
        <f>SemiCountModelRU!D91</f>
        <v>47375</v>
      </c>
      <c r="E89" s="198">
        <f>894200+1557600+793700</f>
        <v>3245500</v>
      </c>
      <c r="F89" s="7"/>
      <c r="G89" s="19">
        <f>SemiCountModelRU!V91/10</f>
        <v>4.68</v>
      </c>
      <c r="H89" s="238">
        <f>0.9995*I89</f>
        <v>100.26635700388643</v>
      </c>
      <c r="I89" s="238">
        <f>SemiCountModelRU!AA91</f>
        <v>100.31651526151718</v>
      </c>
      <c r="J89" s="21">
        <f>SemiCountModelRU!AB91</f>
        <v>4.5831499999999998</v>
      </c>
    </row>
    <row r="90" spans="1:10" x14ac:dyDescent="0.35">
      <c r="A90" s="1" t="str">
        <f>SemiCountModelRU!A92</f>
        <v>BSBGR1780299</v>
      </c>
      <c r="B90" s="15" t="str">
        <f>SemiCountModelRU!B92</f>
        <v>FX</v>
      </c>
      <c r="C90" s="16">
        <f>SemiCountModelRU!C92</f>
        <v>45551</v>
      </c>
      <c r="D90" s="16">
        <f>SemiCountModelRU!D92</f>
        <v>47377</v>
      </c>
      <c r="E90" s="198">
        <v>9617000</v>
      </c>
      <c r="F90" s="7"/>
      <c r="G90" s="19">
        <f>SemiCountModelRU!V92/10</f>
        <v>4.13</v>
      </c>
      <c r="H90" s="238">
        <f>0.9995*I90</f>
        <v>98.467716024576447</v>
      </c>
      <c r="I90" s="238">
        <f>SemiCountModelRU!AA92</f>
        <v>98.516974511832359</v>
      </c>
      <c r="J90" s="21">
        <f>SemiCountModelRU!AB92</f>
        <v>4.5831499999999998</v>
      </c>
    </row>
    <row r="91" spans="1:10" x14ac:dyDescent="0.35">
      <c r="A91" s="1" t="str">
        <f>SemiCountModelRU!A93</f>
        <v>BSBGRS840299</v>
      </c>
      <c r="B91" s="15" t="str">
        <f>SemiCountModelRU!B93</f>
        <v>FL</v>
      </c>
      <c r="C91" s="16">
        <f>SemiCountModelRU!C93</f>
        <v>39713</v>
      </c>
      <c r="D91" s="16">
        <f>SemiCountModelRU!D93</f>
        <v>47383</v>
      </c>
      <c r="E91" s="198">
        <v>14634300</v>
      </c>
      <c r="F91" s="7">
        <v>0.3125</v>
      </c>
      <c r="G91" s="19">
        <f>SemiCountModelRU!V93/10</f>
        <v>4.5625</v>
      </c>
      <c r="H91" s="238">
        <f t="shared" si="1"/>
        <v>100.09432675379863</v>
      </c>
      <c r="I91" s="238">
        <f>SemiCountModelRU!AA93</f>
        <v>100.14439895327526</v>
      </c>
      <c r="J91" s="21">
        <f>SemiCountModelRU!AB93</f>
        <v>4.5559212973346046</v>
      </c>
    </row>
    <row r="92" spans="1:10" x14ac:dyDescent="0.35">
      <c r="A92" s="1" t="str">
        <f>SemiCountModelRU!A94</f>
        <v>BSBGRS820291</v>
      </c>
      <c r="B92" s="15" t="str">
        <f>SemiCountModelRU!B94</f>
        <v>FL</v>
      </c>
      <c r="C92" s="16">
        <f>SemiCountModelRU!C94</f>
        <v>39363</v>
      </c>
      <c r="D92" s="16">
        <f>SemiCountModelRU!D94</f>
        <v>47399</v>
      </c>
      <c r="E92" s="198">
        <v>15000000</v>
      </c>
      <c r="F92" s="7">
        <v>0.375</v>
      </c>
      <c r="G92" s="19">
        <f>SemiCountModelRU!V94/10</f>
        <v>4.625</v>
      </c>
      <c r="H92" s="238">
        <f t="shared" si="1"/>
        <v>100.1730913124843</v>
      </c>
      <c r="I92" s="238">
        <f>SemiCountModelRU!AA94</f>
        <v>100.22320291394126</v>
      </c>
      <c r="J92" s="21">
        <f>SemiCountModelRU!AB94</f>
        <v>4.6146998554529857</v>
      </c>
    </row>
    <row r="93" spans="1:10" x14ac:dyDescent="0.35">
      <c r="A93" s="1" t="str">
        <f>SemiCountModelRU!A95</f>
        <v>BSBGR1320294</v>
      </c>
      <c r="B93" s="15" t="s">
        <v>149</v>
      </c>
      <c r="C93" s="16">
        <f>SemiCountModelRU!C95</f>
        <v>43753</v>
      </c>
      <c r="D93" s="16">
        <f>SemiCountModelRU!D95</f>
        <v>47406</v>
      </c>
      <c r="E93" s="198">
        <v>7000000</v>
      </c>
      <c r="F93" s="7"/>
      <c r="G93" s="19">
        <f>SemiCountModelRU!V95/10</f>
        <v>4.8100000000000005</v>
      </c>
      <c r="H93" s="238">
        <f>0.9995*I93</f>
        <v>100.70715410662386</v>
      </c>
      <c r="I93" s="238">
        <f>SemiCountModelRU!AA95</f>
        <v>100.75753287306038</v>
      </c>
      <c r="J93" s="21">
        <f>SemiCountModelRU!AB95</f>
        <v>4.5831499999999998</v>
      </c>
    </row>
    <row r="94" spans="1:10" x14ac:dyDescent="0.35">
      <c r="A94" s="1" t="str">
        <f>SemiCountModelRU!A96</f>
        <v>BSBGR1790298</v>
      </c>
      <c r="B94" s="15" t="s">
        <v>149</v>
      </c>
      <c r="C94" s="16">
        <f>SemiCountModelRU!C96</f>
        <v>45587</v>
      </c>
      <c r="D94" s="16">
        <f>SemiCountModelRU!D96</f>
        <v>47413</v>
      </c>
      <c r="E94" s="198">
        <v>30208600</v>
      </c>
      <c r="F94" s="7"/>
      <c r="G94" s="19">
        <f>SemiCountModelRU!V96/10</f>
        <v>4.16</v>
      </c>
      <c r="H94" s="238">
        <f>0.9995*I94</f>
        <v>98.530868824743862</v>
      </c>
      <c r="I94" s="238">
        <f>SemiCountModelRU!AA96</f>
        <v>98.580158904195955</v>
      </c>
      <c r="J94" s="21">
        <f>SemiCountModelRU!AB96</f>
        <v>4.5831499999999998</v>
      </c>
    </row>
    <row r="95" spans="1:10" x14ac:dyDescent="0.35">
      <c r="A95" s="1" t="str">
        <f>SemiCountModelRU!A97</f>
        <v>BSBGRS900291</v>
      </c>
      <c r="B95" s="15" t="str">
        <f>SemiCountModelRU!B97</f>
        <v>FL</v>
      </c>
      <c r="C95" s="16">
        <f>SemiCountModelRU!C97</f>
        <v>40522</v>
      </c>
      <c r="D95" s="16">
        <f>SemiCountModelRU!D97</f>
        <v>47462</v>
      </c>
      <c r="E95" s="198">
        <v>5000000</v>
      </c>
      <c r="F95" s="7">
        <v>0.14583299999999999</v>
      </c>
      <c r="G95" s="19">
        <f>SemiCountModelRU!V97/10</f>
        <v>4.3958329999999997</v>
      </c>
      <c r="H95" s="238">
        <f t="shared" si="1"/>
        <v>100.3539235202264</v>
      </c>
      <c r="I95" s="238">
        <f>SemiCountModelRU!AA97</f>
        <v>100.4041255830179</v>
      </c>
      <c r="J95" s="21">
        <f>SemiCountModelRU!AB97</f>
        <v>4.3781398169394539</v>
      </c>
    </row>
    <row r="96" spans="1:10" x14ac:dyDescent="0.35">
      <c r="A96" s="1" t="str">
        <f>SemiCountModelRU!A98</f>
        <v>BSBGR1570294</v>
      </c>
      <c r="B96" s="15" t="str">
        <f>SemiCountModelRU!B98</f>
        <v>FX</v>
      </c>
      <c r="C96" s="16">
        <f>SemiCountModelRU!C98</f>
        <v>44909</v>
      </c>
      <c r="D96" s="16">
        <f>SemiCountModelRU!D98</f>
        <v>47466</v>
      </c>
      <c r="E96" s="198">
        <v>2369100</v>
      </c>
      <c r="F96" s="7"/>
      <c r="G96" s="19">
        <f>SemiCountModelRU!V98/10</f>
        <v>4.68</v>
      </c>
      <c r="H96" s="238">
        <f>0.9995*I96</f>
        <v>100.28653050142459</v>
      </c>
      <c r="I96" s="238">
        <f>SemiCountModelRU!AA98</f>
        <v>100.33669885085001</v>
      </c>
      <c r="J96" s="21">
        <f>SemiCountModelRU!AB98</f>
        <v>4.5831499999999998</v>
      </c>
    </row>
    <row r="97" spans="1:10" x14ac:dyDescent="0.35">
      <c r="A97" s="1" t="str">
        <f>SemiCountModelRU!A99</f>
        <v>BSBGR1341308</v>
      </c>
      <c r="B97" s="15" t="str">
        <f>SemiCountModelRU!B99</f>
        <v>FX</v>
      </c>
      <c r="C97" s="16">
        <f>SemiCountModelRU!C99</f>
        <v>43847</v>
      </c>
      <c r="D97" s="16">
        <f>SemiCountModelRU!D99</f>
        <v>47500</v>
      </c>
      <c r="E97" s="198">
        <v>3500000</v>
      </c>
      <c r="F97" s="7"/>
      <c r="G97" s="19">
        <f>SemiCountModelRU!V99/10</f>
        <v>4.8499999999999996</v>
      </c>
      <c r="H97" s="238">
        <f>0.9995*I97</f>
        <v>100.8978466806381</v>
      </c>
      <c r="I97" s="238">
        <f>SemiCountModelRU!AA99</f>
        <v>100.94832084105862</v>
      </c>
      <c r="J97" s="21">
        <f>SemiCountModelRU!AB99</f>
        <v>4.5831499999999998</v>
      </c>
    </row>
    <row r="98" spans="1:10" x14ac:dyDescent="0.35">
      <c r="A98" s="1" t="str">
        <f>SemiCountModelRU!A100</f>
        <v>BSBGRS850306</v>
      </c>
      <c r="B98" s="15" t="str">
        <f>SemiCountModelRU!B100</f>
        <v>FL</v>
      </c>
      <c r="C98" s="16">
        <f>SemiCountModelRU!C100</f>
        <v>39832</v>
      </c>
      <c r="D98" s="16">
        <f>SemiCountModelRU!D100</f>
        <v>47502</v>
      </c>
      <c r="E98" s="198">
        <v>15644200</v>
      </c>
      <c r="F98" s="7">
        <v>0.3125</v>
      </c>
      <c r="G98" s="19">
        <f>SemiCountModelRU!V100/10</f>
        <v>4.5625</v>
      </c>
      <c r="H98" s="238">
        <f t="shared" si="1"/>
        <v>100.48654776296813</v>
      </c>
      <c r="I98" s="238">
        <f>SemiCountModelRU!AA100</f>
        <v>100.53681617105364</v>
      </c>
      <c r="J98" s="21">
        <f>SemiCountModelRU!AB100</f>
        <v>4.5381385384607249</v>
      </c>
    </row>
    <row r="99" spans="1:10" x14ac:dyDescent="0.35">
      <c r="A99" s="1" t="str">
        <f>SemiCountModelRU!A101</f>
        <v>BSBGR1360308</v>
      </c>
      <c r="B99" s="15" t="str">
        <f>SemiCountModelRU!B101</f>
        <v>FX</v>
      </c>
      <c r="C99" s="16">
        <f>SemiCountModelRU!C101</f>
        <v>43942</v>
      </c>
      <c r="D99" s="16">
        <f>SemiCountModelRU!D101</f>
        <v>47594</v>
      </c>
      <c r="E99" s="198">
        <v>2000000</v>
      </c>
      <c r="F99" s="7"/>
      <c r="G99" s="19">
        <f>SemiCountModelRU!V101/10</f>
        <v>4.76</v>
      </c>
      <c r="H99" s="238">
        <f>0.9995*I99</f>
        <v>100.61562690867818</v>
      </c>
      <c r="I99" s="238">
        <f>SemiCountModelRU!AA101</f>
        <v>100.66595988862248</v>
      </c>
      <c r="J99" s="21">
        <f>SemiCountModelRU!AB101</f>
        <v>4.5831499999999998</v>
      </c>
    </row>
    <row r="100" spans="1:10" x14ac:dyDescent="0.35">
      <c r="A100" s="1" t="str">
        <f>SemiCountModelRU!A102</f>
        <v>BSBGR1600307</v>
      </c>
      <c r="B100" s="15" t="str">
        <f>SemiCountModelRU!B102</f>
        <v>FX</v>
      </c>
      <c r="C100" s="16">
        <f>SemiCountModelRU!C102</f>
        <v>45037</v>
      </c>
      <c r="D100" s="16">
        <f>SemiCountModelRU!D102</f>
        <v>47594</v>
      </c>
      <c r="E100" s="198">
        <v>1043500</v>
      </c>
      <c r="F100" s="7"/>
      <c r="G100" s="19">
        <f>SemiCountModelRU!V102/10</f>
        <v>4.7</v>
      </c>
      <c r="H100" s="238">
        <f>0.9995*I100</f>
        <v>100.38979928910966</v>
      </c>
      <c r="I100" s="238">
        <f>SemiCountModelRU!AA102</f>
        <v>100.44001929875904</v>
      </c>
      <c r="J100" s="21">
        <f>SemiCountModelRU!AB102</f>
        <v>4.5831499999999998</v>
      </c>
    </row>
    <row r="101" spans="1:10" x14ac:dyDescent="0.35">
      <c r="A101" s="1" t="str">
        <f>SemiCountModelRU!A103</f>
        <v>BSBGRS870304</v>
      </c>
      <c r="B101" s="15" t="str">
        <f>SemiCountModelRU!B103</f>
        <v>FL</v>
      </c>
      <c r="C101" s="16">
        <f>SemiCountModelRU!C103</f>
        <v>40294</v>
      </c>
      <c r="D101" s="16">
        <f>SemiCountModelRU!D103</f>
        <v>47599</v>
      </c>
      <c r="E101" s="198">
        <v>29000000</v>
      </c>
      <c r="F101" s="7">
        <v>0.104167</v>
      </c>
      <c r="G101" s="19">
        <f>SemiCountModelRU!V103/10</f>
        <v>4.3541670000000003</v>
      </c>
      <c r="H101" s="238">
        <f t="shared" si="1"/>
        <v>100.18842988768536</v>
      </c>
      <c r="I101" s="238">
        <f>SemiCountModelRU!AA103</f>
        <v>100.23854916226648</v>
      </c>
      <c r="J101" s="21">
        <f>SemiCountModelRU!AB103</f>
        <v>4.3438048898248329</v>
      </c>
    </row>
    <row r="102" spans="1:10" x14ac:dyDescent="0.35">
      <c r="A102" s="1" t="str">
        <f>SemiCountModelRU!A104</f>
        <v>BSBGR1380306</v>
      </c>
      <c r="B102" s="15" t="str">
        <f>SemiCountModelRU!B104</f>
        <v>FX</v>
      </c>
      <c r="C102" s="16">
        <f>SemiCountModelRU!C104</f>
        <v>43997</v>
      </c>
      <c r="D102" s="16">
        <f>SemiCountModelRU!D104</f>
        <v>47649</v>
      </c>
      <c r="E102" s="198">
        <f>1694500+8560500+717500</f>
        <v>10972500</v>
      </c>
      <c r="F102" s="7"/>
      <c r="G102" s="19">
        <f>SemiCountModelRU!V104/10</f>
        <v>5</v>
      </c>
      <c r="H102" s="238">
        <f>0.9995*I102</f>
        <v>101.57012252515946</v>
      </c>
      <c r="I102" s="238">
        <f>SemiCountModelRU!AA104</f>
        <v>101.62093299165528</v>
      </c>
      <c r="J102" s="21">
        <f>SemiCountModelRU!AB104</f>
        <v>4.5831499999999998</v>
      </c>
    </row>
    <row r="103" spans="1:10" x14ac:dyDescent="0.35">
      <c r="A103" s="1" t="str">
        <f>SemiCountModelRU!A105</f>
        <v>BSBGRS940305</v>
      </c>
      <c r="B103" s="15" t="str">
        <f>SemiCountModelRU!B105</f>
        <v>FX</v>
      </c>
      <c r="C103" s="16">
        <f>SemiCountModelRU!C105</f>
        <v>41106</v>
      </c>
      <c r="D103" s="16">
        <f>SemiCountModelRU!D105</f>
        <v>47680</v>
      </c>
      <c r="E103" s="198">
        <v>22291400</v>
      </c>
      <c r="F103" s="7"/>
      <c r="G103" s="19">
        <f>SemiCountModelRU!V105/10</f>
        <v>4.3250000000000002</v>
      </c>
      <c r="H103" s="238">
        <f t="shared" si="1"/>
        <v>98.928907172593298</v>
      </c>
      <c r="I103" s="238">
        <f>SemiCountModelRU!AA105</f>
        <v>98.978396370778682</v>
      </c>
      <c r="J103" s="21">
        <f>SemiCountModelRU!AB105</f>
        <v>4.5831499999999998</v>
      </c>
    </row>
    <row r="104" spans="1:10" x14ac:dyDescent="0.35">
      <c r="A104" s="1" t="str">
        <f>SemiCountModelRU!A106</f>
        <v>BSBGR1630304</v>
      </c>
      <c r="B104" s="15" t="str">
        <f>SemiCountModelRU!B106</f>
        <v>FX</v>
      </c>
      <c r="C104" s="16">
        <f>SemiCountModelRU!C106</f>
        <v>45128</v>
      </c>
      <c r="D104" s="16">
        <f>SemiCountModelRU!D106</f>
        <v>47685</v>
      </c>
      <c r="E104" s="198">
        <v>2157000</v>
      </c>
      <c r="F104" s="7"/>
      <c r="G104" s="19">
        <f>SemiCountModelRU!V106/10</f>
        <v>4.75</v>
      </c>
      <c r="H104" s="238">
        <f>0.9995*I104</f>
        <v>100.61181102361533</v>
      </c>
      <c r="I104" s="238">
        <f>SemiCountModelRU!AA106</f>
        <v>100.66214209466266</v>
      </c>
      <c r="J104" s="21">
        <f>SemiCountModelRU!AB106</f>
        <v>4.5831499999999998</v>
      </c>
    </row>
    <row r="105" spans="1:10" x14ac:dyDescent="0.35">
      <c r="A105" s="1" t="str">
        <f>SemiCountModelRU!A107</f>
        <v>BSBGRS860305</v>
      </c>
      <c r="B105" s="15" t="str">
        <f>SemiCountModelRU!B107</f>
        <v>FL</v>
      </c>
      <c r="C105" s="16">
        <f>SemiCountModelRU!C107</f>
        <v>40052</v>
      </c>
      <c r="D105" s="16">
        <f>SemiCountModelRU!D107</f>
        <v>47722</v>
      </c>
      <c r="E105" s="198">
        <v>14995300</v>
      </c>
      <c r="F105" s="7">
        <v>0.15625</v>
      </c>
      <c r="G105" s="19">
        <f>SemiCountModelRU!V107/10</f>
        <v>4.40625</v>
      </c>
      <c r="H105" s="238">
        <f t="shared" ref="H105:H215" si="2">0.9995*I105</f>
        <v>99.962851110119047</v>
      </c>
      <c r="I105" s="238">
        <f>SemiCountModelRU!AA107</f>
        <v>100.01285753888848</v>
      </c>
      <c r="J105" s="21">
        <f>SemiCountModelRU!AB107</f>
        <v>4.4056835375258592</v>
      </c>
    </row>
    <row r="106" spans="1:10" x14ac:dyDescent="0.35">
      <c r="A106" s="1" t="str">
        <f>SemiCountModelRU!A108</f>
        <v>BSBGR1391303</v>
      </c>
      <c r="B106" s="15" t="str">
        <f>SemiCountModelRU!B108</f>
        <v>FX</v>
      </c>
      <c r="C106" s="16">
        <f>SemiCountModelRU!C108</f>
        <v>44089</v>
      </c>
      <c r="D106" s="16">
        <f>SemiCountModelRU!D108</f>
        <v>47741</v>
      </c>
      <c r="E106" s="198">
        <v>7009600</v>
      </c>
      <c r="F106" s="7"/>
      <c r="G106" s="19">
        <f>SemiCountModelRU!V108/10</f>
        <v>5</v>
      </c>
      <c r="H106" s="238">
        <f>0.9995*I106</f>
        <v>100.68203883814709</v>
      </c>
      <c r="I106" s="238">
        <f>SemiCountModelRU!AA108</f>
        <v>100.73240504066742</v>
      </c>
      <c r="J106" s="21">
        <f>SemiCountModelRU!AB108</f>
        <v>4.82</v>
      </c>
    </row>
    <row r="107" spans="1:10" x14ac:dyDescent="0.35">
      <c r="A107" s="1" t="str">
        <f>SemiCountModelRU!A109</f>
        <v>BSBGRS840307</v>
      </c>
      <c r="B107" s="15" t="str">
        <f>SemiCountModelRU!B109</f>
        <v>FL</v>
      </c>
      <c r="C107" s="16">
        <f>SemiCountModelRU!C109</f>
        <v>39713</v>
      </c>
      <c r="D107" s="16">
        <f>SemiCountModelRU!D109</f>
        <v>47748</v>
      </c>
      <c r="E107" s="198">
        <v>14253600</v>
      </c>
      <c r="F107" s="7">
        <v>0.34375</v>
      </c>
      <c r="G107" s="19">
        <f>SemiCountModelRU!V109/10</f>
        <v>4.59375</v>
      </c>
      <c r="H107" s="238">
        <f t="shared" si="2"/>
        <v>100.09729497430288</v>
      </c>
      <c r="I107" s="238">
        <f>SemiCountModelRU!AA109</f>
        <v>100.14736865863219</v>
      </c>
      <c r="J107" s="21">
        <f>SemiCountModelRU!AB109</f>
        <v>4.5869902140499645</v>
      </c>
    </row>
    <row r="108" spans="1:10" x14ac:dyDescent="0.35">
      <c r="A108" s="9" t="str">
        <f>SemiCountModelRU!A110</f>
        <v>BSBGRS950304</v>
      </c>
      <c r="B108" s="22" t="str">
        <f>SemiCountModelRU!B110</f>
        <v>FL</v>
      </c>
      <c r="C108" s="23">
        <f>SemiCountModelRU!C110</f>
        <v>41177</v>
      </c>
      <c r="D108" s="16">
        <f>SemiCountModelRU!D110</f>
        <v>47751</v>
      </c>
      <c r="E108" s="198">
        <v>14218000</v>
      </c>
      <c r="F108" s="7">
        <v>5.4688000000000001E-2</v>
      </c>
      <c r="G108" s="19">
        <f>SemiCountModelRU!V110/10</f>
        <v>4.3046879999999996</v>
      </c>
      <c r="H108" s="238">
        <f t="shared" si="2"/>
        <v>100.0800947555624</v>
      </c>
      <c r="I108" s="238">
        <f>SemiCountModelRU!AA110</f>
        <v>100.13015983548013</v>
      </c>
      <c r="J108" s="21">
        <f>SemiCountModelRU!AB110</f>
        <v>4.2990923085240853</v>
      </c>
    </row>
    <row r="109" spans="1:10" x14ac:dyDescent="0.35">
      <c r="A109" s="9" t="str">
        <f>SemiCountModelRU!A111</f>
        <v>BSBGR1640303</v>
      </c>
      <c r="B109" s="22" t="str">
        <f>SemiCountModelRU!B111</f>
        <v>FX</v>
      </c>
      <c r="C109" s="23">
        <f>SemiCountModelRU!C111</f>
        <v>45215</v>
      </c>
      <c r="D109" s="16">
        <f>SemiCountModelRU!D111</f>
        <v>47772</v>
      </c>
      <c r="E109" s="198">
        <v>19070100</v>
      </c>
      <c r="F109" s="7"/>
      <c r="G109" s="19">
        <f>SemiCountModelRU!V111/10</f>
        <v>4.75</v>
      </c>
      <c r="H109" s="238">
        <f>0.9995*I109</f>
        <v>99.660607584567117</v>
      </c>
      <c r="I109" s="238">
        <f>SemiCountModelRU!AA111</f>
        <v>99.710462815975106</v>
      </c>
      <c r="J109" s="21">
        <f>SemiCountModelRU!AB111</f>
        <v>4.82</v>
      </c>
    </row>
    <row r="110" spans="1:10" x14ac:dyDescent="0.35">
      <c r="A110" s="1" t="str">
        <f>SemiCountModelRU!A113</f>
        <v>BSBGRS890306</v>
      </c>
      <c r="B110" s="15" t="str">
        <f>SemiCountModelRU!B113</f>
        <v>FL</v>
      </c>
      <c r="C110" s="16">
        <f>SemiCountModelRU!C113</f>
        <v>40470</v>
      </c>
      <c r="D110" s="16">
        <f>SemiCountModelRU!D113</f>
        <v>47775</v>
      </c>
      <c r="E110" s="198">
        <v>29111400</v>
      </c>
      <c r="F110" s="7">
        <v>0.15625</v>
      </c>
      <c r="G110" s="19">
        <f>SemiCountModelRU!V113/10</f>
        <v>4.40625</v>
      </c>
      <c r="H110" s="238">
        <f t="shared" si="2"/>
        <v>100.17354279642623</v>
      </c>
      <c r="I110" s="238">
        <f>SemiCountModelRU!AA113</f>
        <v>100.2236546237381</v>
      </c>
      <c r="J110" s="21">
        <f>SemiCountModelRU!AB113</f>
        <v>4.3964172096318412</v>
      </c>
    </row>
    <row r="111" spans="1:10" x14ac:dyDescent="0.35">
      <c r="A111" s="1" t="str">
        <f>SemiCountModelRU!A114</f>
        <v>BSBGR1412307</v>
      </c>
      <c r="B111" s="15" t="str">
        <f>SemiCountModelRU!B114</f>
        <v>FX</v>
      </c>
      <c r="C111" s="16">
        <f>SemiCountModelRU!C114</f>
        <v>44152</v>
      </c>
      <c r="D111" s="16">
        <f>SemiCountModelRU!D114</f>
        <v>47804</v>
      </c>
      <c r="E111" s="198">
        <v>7554600</v>
      </c>
      <c r="F111" s="7"/>
      <c r="G111" s="19">
        <f>SemiCountModelRU!V114/10</f>
        <v>5.35</v>
      </c>
      <c r="H111" s="238">
        <f>0.9995*I111</f>
        <v>102.17777982181133</v>
      </c>
      <c r="I111" s="238">
        <f>SemiCountModelRU!AA114</f>
        <v>102.22889426894579</v>
      </c>
      <c r="J111" s="21">
        <f>SemiCountModelRU!AB114</f>
        <v>4.82</v>
      </c>
    </row>
    <row r="112" spans="1:10" x14ac:dyDescent="0.35">
      <c r="A112" s="1" t="str">
        <f>SemiCountModelRU!A115</f>
        <v>BSBGRS830308</v>
      </c>
      <c r="B112" s="15" t="str">
        <f>SemiCountModelRU!B115</f>
        <v>FL</v>
      </c>
      <c r="C112" s="16">
        <f>SemiCountModelRU!C115</f>
        <v>39414</v>
      </c>
      <c r="D112" s="16">
        <f>SemiCountModelRU!D115</f>
        <v>47815</v>
      </c>
      <c r="E112" s="198">
        <v>5000000</v>
      </c>
      <c r="F112" s="7">
        <v>0.40625</v>
      </c>
      <c r="G112" s="19">
        <f>SemiCountModelRU!V115/10</f>
        <v>4.65625</v>
      </c>
      <c r="H112" s="238">
        <f t="shared" si="2"/>
        <v>100.38032961721103</v>
      </c>
      <c r="I112" s="238">
        <f>SemiCountModelRU!AA115</f>
        <v>100.43054488965585</v>
      </c>
      <c r="J112" s="21">
        <f>SemiCountModelRU!AB115</f>
        <v>4.6362886959498963</v>
      </c>
    </row>
    <row r="113" spans="1:10" x14ac:dyDescent="0.35">
      <c r="A113" s="1" t="str">
        <f>SemiCountModelRU!A116</f>
        <v>BSBGR1680317</v>
      </c>
      <c r="B113" s="15" t="str">
        <f>SemiCountModelRU!B116</f>
        <v>FX</v>
      </c>
      <c r="C113" s="16">
        <f>SemiCountModelRU!C116</f>
        <v>45309</v>
      </c>
      <c r="D113" s="16">
        <f>SemiCountModelRU!D116</f>
        <v>47866</v>
      </c>
      <c r="E113" s="198">
        <v>1653900</v>
      </c>
      <c r="F113" s="7"/>
      <c r="G113" s="19">
        <f>SemiCountModelRU!V116/10</f>
        <v>4.76</v>
      </c>
      <c r="H113" s="238">
        <f>0.9995*I113</f>
        <v>99.689805399802665</v>
      </c>
      <c r="I113" s="238">
        <f>SemiCountModelRU!AA116</f>
        <v>99.739675237421366</v>
      </c>
      <c r="J113" s="21">
        <f>SemiCountModelRU!AB116</f>
        <v>4.82</v>
      </c>
    </row>
    <row r="114" spans="1:10" x14ac:dyDescent="0.35">
      <c r="A114" s="1" t="str">
        <f>SemiCountModelRU!A117</f>
        <v>BSBGRS850314</v>
      </c>
      <c r="B114" s="15" t="str">
        <f>SemiCountModelRU!B117</f>
        <v>FL</v>
      </c>
      <c r="C114" s="16">
        <f>SemiCountModelRU!C117</f>
        <v>39832</v>
      </c>
      <c r="D114" s="16">
        <f>SemiCountModelRU!D117</f>
        <v>47867</v>
      </c>
      <c r="E114" s="198">
        <v>16432500</v>
      </c>
      <c r="F114" s="7">
        <v>0.34375</v>
      </c>
      <c r="G114" s="19">
        <f>SemiCountModelRU!V117/10</f>
        <v>4.59375</v>
      </c>
      <c r="H114" s="238">
        <f t="shared" si="2"/>
        <v>100.49953043241663</v>
      </c>
      <c r="I114" s="238">
        <f>SemiCountModelRU!AA117</f>
        <v>100.54980533508417</v>
      </c>
      <c r="J114" s="21">
        <f>SemiCountModelRU!AB117</f>
        <v>4.5686314207086118</v>
      </c>
    </row>
    <row r="115" spans="1:10" x14ac:dyDescent="0.35">
      <c r="A115" s="1" t="str">
        <f>SemiCountModelRU!A118</f>
        <v>BSBGR1420318</v>
      </c>
      <c r="B115" s="15" t="str">
        <f>SemiCountModelRU!B118</f>
        <v>FX</v>
      </c>
      <c r="C115" s="16">
        <f>SemiCountModelRU!C118</f>
        <v>44242</v>
      </c>
      <c r="D115" s="16">
        <f>SemiCountModelRU!D118</f>
        <v>47894</v>
      </c>
      <c r="E115" s="198">
        <f>1536600+2501100+7326400</f>
        <v>11364100</v>
      </c>
      <c r="F115" s="7"/>
      <c r="G115" s="19">
        <f>SemiCountModelRU!V118/10</f>
        <v>5.4</v>
      </c>
      <c r="H115" s="238">
        <f>0.9995*I115</f>
        <v>102.49990474897551</v>
      </c>
      <c r="I115" s="238">
        <f>SemiCountModelRU!AA118</f>
        <v>102.55118033914508</v>
      </c>
      <c r="J115" s="21">
        <f>SemiCountModelRU!AB118</f>
        <v>4.82</v>
      </c>
    </row>
    <row r="116" spans="1:10" x14ac:dyDescent="0.35">
      <c r="A116" s="1" t="str">
        <f>SemiCountModelRU!A119</f>
        <v>BSBGR1720311</v>
      </c>
      <c r="B116" s="15" t="str">
        <f>SemiCountModelRU!B119</f>
        <v>FX</v>
      </c>
      <c r="C116" s="16">
        <f>SemiCountModelRU!C119</f>
        <v>45398</v>
      </c>
      <c r="D116" s="16">
        <f>SemiCountModelRU!D119</f>
        <v>47954</v>
      </c>
      <c r="E116" s="198">
        <v>1700000</v>
      </c>
      <c r="F116" s="7"/>
      <c r="G116" s="19">
        <f>SemiCountModelRU!V119/10</f>
        <v>4.76</v>
      </c>
      <c r="H116" s="238">
        <f>0.9995*I116</f>
        <v>99.678570796617606</v>
      </c>
      <c r="I116" s="238">
        <f>SemiCountModelRU!AA119</f>
        <v>99.728435014124656</v>
      </c>
      <c r="J116" s="21">
        <f>SemiCountModelRU!AB119</f>
        <v>4.82</v>
      </c>
    </row>
    <row r="117" spans="1:10" x14ac:dyDescent="0.35">
      <c r="A117" s="1" t="str">
        <f>SemiCountModelRU!A120</f>
        <v>BSBGRS970310</v>
      </c>
      <c r="B117" s="15" t="str">
        <f>SemiCountModelRU!B120</f>
        <v>FL</v>
      </c>
      <c r="C117" s="16">
        <f>SemiCountModelRU!C120</f>
        <v>41381</v>
      </c>
      <c r="D117" s="16">
        <f>SemiCountModelRU!D120</f>
        <v>47955</v>
      </c>
      <c r="E117" s="198">
        <v>9971000</v>
      </c>
      <c r="F117" s="7">
        <v>5.4688000000000001E-2</v>
      </c>
      <c r="G117" s="19">
        <f>SemiCountModelRU!V120/10</f>
        <v>4.3046879999999996</v>
      </c>
      <c r="H117" s="238">
        <f t="shared" si="2"/>
        <v>100.14967269002082</v>
      </c>
      <c r="I117" s="238">
        <f>SemiCountModelRU!AA120</f>
        <v>100.19977257630897</v>
      </c>
      <c r="J117" s="21">
        <f>SemiCountModelRU!AB120</f>
        <v>4.2961055592433457</v>
      </c>
    </row>
    <row r="118" spans="1:10" x14ac:dyDescent="0.35">
      <c r="A118" s="1" t="str">
        <f>SemiCountModelRU!A121</f>
        <v>BSBGR1450315</v>
      </c>
      <c r="B118" s="15" t="str">
        <f>SemiCountModelRU!B121</f>
        <v>FX</v>
      </c>
      <c r="C118" s="16">
        <f>SemiCountModelRU!C121</f>
        <v>44333</v>
      </c>
      <c r="D118" s="16">
        <f>SemiCountModelRU!D121</f>
        <v>47985</v>
      </c>
      <c r="E118" s="198">
        <v>4712500</v>
      </c>
      <c r="F118" s="7"/>
      <c r="G118" s="19">
        <f>SemiCountModelRU!V121/10</f>
        <v>5.45</v>
      </c>
      <c r="H118" s="238">
        <f>0.9995*I118</f>
        <v>102.84124031335813</v>
      </c>
      <c r="I118" s="238">
        <f>SemiCountModelRU!AA121</f>
        <v>102.89268665668646</v>
      </c>
      <c r="J118" s="21">
        <f>SemiCountModelRU!AB121</f>
        <v>4.82</v>
      </c>
    </row>
    <row r="119" spans="1:10" x14ac:dyDescent="0.35">
      <c r="A119" s="1" t="str">
        <f>SemiCountModelRU!A122</f>
        <v>BSBGR1740319</v>
      </c>
      <c r="B119" s="15" t="str">
        <f>SemiCountModelRU!B122</f>
        <v>FX</v>
      </c>
      <c r="C119" s="16">
        <f>SemiCountModelRU!C122</f>
        <v>45443</v>
      </c>
      <c r="D119" s="16">
        <f>SemiCountModelRU!D122</f>
        <v>47999</v>
      </c>
      <c r="E119" s="198">
        <v>7911400</v>
      </c>
      <c r="F119" s="7"/>
      <c r="G119" s="19">
        <f>SemiCountModelRU!V122/10</f>
        <v>4.76</v>
      </c>
      <c r="H119" s="238">
        <f>0.9995*I119</f>
        <v>99.672875488444916</v>
      </c>
      <c r="I119" s="238">
        <f>SemiCountModelRU!AA122</f>
        <v>99.722736856873354</v>
      </c>
      <c r="J119" s="21">
        <f>SemiCountModelRU!AB122</f>
        <v>4.82</v>
      </c>
    </row>
    <row r="120" spans="1:10" x14ac:dyDescent="0.35">
      <c r="A120" s="1" t="str">
        <f>SemiCountModelRU!A123</f>
        <v>BSBGRS940313</v>
      </c>
      <c r="B120" s="15" t="str">
        <f>SemiCountModelRU!B123</f>
        <v>FX</v>
      </c>
      <c r="C120" s="16">
        <f>SemiCountModelRU!C123</f>
        <v>41106</v>
      </c>
      <c r="D120" s="16">
        <f>SemiCountModelRU!D123</f>
        <v>48045</v>
      </c>
      <c r="E120" s="198">
        <v>73164300</v>
      </c>
      <c r="F120" s="7"/>
      <c r="G120" s="19">
        <f>SemiCountModelRU!V123/10</f>
        <v>4.3499999999999996</v>
      </c>
      <c r="H120" s="238">
        <f t="shared" si="2"/>
        <v>97.733856633635142</v>
      </c>
      <c r="I120" s="238">
        <f>SemiCountModelRU!AA123</f>
        <v>97.782748007638958</v>
      </c>
      <c r="J120" s="21">
        <f>SemiCountModelRU!AB123</f>
        <v>4.82</v>
      </c>
    </row>
    <row r="121" spans="1:10" x14ac:dyDescent="0.35">
      <c r="A121" s="1" t="str">
        <f>SemiCountModelRU!A124</f>
        <v>BSBGRS880311</v>
      </c>
      <c r="B121" s="15" t="str">
        <f>SemiCountModelRU!B124</f>
        <v>FL</v>
      </c>
      <c r="C121" s="16">
        <f>SemiCountModelRU!C124</f>
        <v>40385</v>
      </c>
      <c r="D121" s="16">
        <f>SemiCountModelRU!D124</f>
        <v>48055</v>
      </c>
      <c r="E121" s="198">
        <v>15000000</v>
      </c>
      <c r="F121" s="7">
        <v>0.114583</v>
      </c>
      <c r="G121" s="19">
        <f>SemiCountModelRU!V124/10</f>
        <v>4.3645829999999997</v>
      </c>
      <c r="H121" s="238">
        <f t="shared" si="2"/>
        <v>100.42482773787297</v>
      </c>
      <c r="I121" s="238">
        <f>SemiCountModelRU!AA124</f>
        <v>100.47506527050822</v>
      </c>
      <c r="J121" s="21">
        <f>SemiCountModelRU!AB124</f>
        <v>4.3439464191929282</v>
      </c>
    </row>
    <row r="122" spans="1:10" x14ac:dyDescent="0.35">
      <c r="A122" s="1" t="str">
        <f>SemiCountModelRU!A125</f>
        <v>BSBGRS980319</v>
      </c>
      <c r="B122" s="15" t="str">
        <f>SemiCountModelRU!B125</f>
        <v>FL</v>
      </c>
      <c r="C122" s="16">
        <f>SemiCountModelRU!C125</f>
        <v>41481</v>
      </c>
      <c r="D122" s="16">
        <f>SemiCountModelRU!D125</f>
        <v>48055</v>
      </c>
      <c r="E122" s="198">
        <v>8235400</v>
      </c>
      <c r="F122" s="7">
        <v>5.4688000000000001E-2</v>
      </c>
      <c r="G122" s="19">
        <f>SemiCountModelRU!V125/10</f>
        <v>4.3046879999999996</v>
      </c>
      <c r="H122" s="238">
        <f t="shared" si="2"/>
        <v>100.39882165752984</v>
      </c>
      <c r="I122" s="238">
        <f>SemiCountModelRU!AA125</f>
        <v>100.44904618062014</v>
      </c>
      <c r="J122" s="21">
        <f>SemiCountModelRU!AB125</f>
        <v>4.2854443757082805</v>
      </c>
    </row>
    <row r="123" spans="1:10" x14ac:dyDescent="0.35">
      <c r="A123" s="1" t="str">
        <f>SemiCountModelRU!A126</f>
        <v>BSBGR1760317</v>
      </c>
      <c r="B123" s="15" t="str">
        <f>SemiCountModelRU!B126</f>
        <v>FX</v>
      </c>
      <c r="C123" s="16">
        <f>SemiCountModelRU!C126</f>
        <v>45499</v>
      </c>
      <c r="D123" s="16">
        <f>SemiCountModelRU!D126</f>
        <v>48055</v>
      </c>
      <c r="E123" s="198">
        <v>176800</v>
      </c>
      <c r="F123" s="7"/>
      <c r="G123" s="19">
        <f>SemiCountModelRU!V126/10</f>
        <v>4.79</v>
      </c>
      <c r="H123" s="238">
        <f>0.9995*I123</f>
        <v>99.807917269516253</v>
      </c>
      <c r="I123" s="238">
        <f>SemiCountModelRU!AA126</f>
        <v>99.857846192612556</v>
      </c>
      <c r="J123" s="21">
        <f>SemiCountModelRU!AB126</f>
        <v>4.82</v>
      </c>
    </row>
    <row r="124" spans="1:10" x14ac:dyDescent="0.35">
      <c r="A124" s="1" t="str">
        <f>SemiCountModelRU!A127</f>
        <v>BSBGR1460314</v>
      </c>
      <c r="B124" s="15" t="str">
        <f>SemiCountModelRU!B127</f>
        <v>FX</v>
      </c>
      <c r="C124" s="16">
        <f>SemiCountModelRU!C127</f>
        <v>44425</v>
      </c>
      <c r="D124" s="16">
        <f>SemiCountModelRU!D127</f>
        <v>48077</v>
      </c>
      <c r="E124" s="198">
        <f>803200+4203800+681900</f>
        <v>5688900</v>
      </c>
      <c r="F124" s="7"/>
      <c r="G124" s="19">
        <f>SemiCountModelRU!V127/10</f>
        <v>5.45</v>
      </c>
      <c r="H124" s="238">
        <f>0.9995*I124</f>
        <v>101.49087656293759</v>
      </c>
      <c r="I124" s="238">
        <f>SemiCountModelRU!AA127</f>
        <v>101.5416473866309</v>
      </c>
      <c r="J124" s="21">
        <f>SemiCountModelRU!AB127</f>
        <v>5.125</v>
      </c>
    </row>
    <row r="125" spans="1:10" x14ac:dyDescent="0.35">
      <c r="A125" s="1" t="str">
        <f>SemiCountModelRU!A128</f>
        <v>BSBGRS860313</v>
      </c>
      <c r="B125" s="15" t="str">
        <f>SemiCountModelRU!B128</f>
        <v>FL</v>
      </c>
      <c r="C125" s="16">
        <f>SemiCountModelRU!C128</f>
        <v>40052</v>
      </c>
      <c r="D125" s="16">
        <f>SemiCountModelRU!D128</f>
        <v>48087</v>
      </c>
      <c r="E125" s="198">
        <v>14993800</v>
      </c>
      <c r="F125" s="7">
        <v>0.171875</v>
      </c>
      <c r="G125" s="19">
        <f>SemiCountModelRU!V128/10</f>
        <v>4.421875</v>
      </c>
      <c r="H125" s="238">
        <f t="shared" si="2"/>
        <v>99.963359139456472</v>
      </c>
      <c r="I125" s="238">
        <f>SemiCountModelRU!AA128</f>
        <v>100.01336582236765</v>
      </c>
      <c r="J125" s="21">
        <f>SemiCountModelRU!AB128</f>
        <v>4.4212840590263012</v>
      </c>
    </row>
    <row r="126" spans="1:10" x14ac:dyDescent="0.35">
      <c r="A126" s="1" t="str">
        <f>SemiCountModelRU!A129</f>
        <v>BSBGRS840315</v>
      </c>
      <c r="B126" s="15" t="str">
        <f>SemiCountModelRU!B129</f>
        <v>FL</v>
      </c>
      <c r="C126" s="16">
        <f>SemiCountModelRU!C129</f>
        <v>39713</v>
      </c>
      <c r="D126" s="16">
        <f>SemiCountModelRU!D129</f>
        <v>48113</v>
      </c>
      <c r="E126" s="198">
        <v>18731300</v>
      </c>
      <c r="F126" s="7">
        <v>0.375</v>
      </c>
      <c r="G126" s="19">
        <f>SemiCountModelRU!V129/10</f>
        <v>4.625</v>
      </c>
      <c r="H126" s="238">
        <f t="shared" si="2"/>
        <v>100.10026319480711</v>
      </c>
      <c r="I126" s="238">
        <f>SemiCountModelRU!AA129</f>
        <v>100.15033836398911</v>
      </c>
      <c r="J126" s="21">
        <f>SemiCountModelRU!AB129</f>
        <v>4.6180572882248034</v>
      </c>
    </row>
    <row r="127" spans="1:10" x14ac:dyDescent="0.35">
      <c r="A127" s="1" t="str">
        <f>SemiCountModelRU!A130</f>
        <v>BSBGRS990318</v>
      </c>
      <c r="B127" s="15" t="str">
        <f>SemiCountModelRU!B130</f>
        <v>FL</v>
      </c>
      <c r="C127" s="16">
        <f>SemiCountModelRU!C130</f>
        <v>41540</v>
      </c>
      <c r="D127" s="16">
        <f>SemiCountModelRU!D130</f>
        <v>48114</v>
      </c>
      <c r="E127" s="198">
        <v>5000000</v>
      </c>
      <c r="F127" s="7">
        <v>5.4688000000000001E-2</v>
      </c>
      <c r="G127" s="19">
        <f>SemiCountModelRU!V130/10</f>
        <v>4.3046879999999996</v>
      </c>
      <c r="H127" s="238">
        <f t="shared" si="2"/>
        <v>100.07325785613912</v>
      </c>
      <c r="I127" s="238">
        <f>SemiCountModelRU!AA130</f>
        <v>100.12331951589707</v>
      </c>
      <c r="J127" s="21">
        <f>SemiCountModelRU!AB130</f>
        <v>4.2993860179760848</v>
      </c>
    </row>
    <row r="128" spans="1:10" x14ac:dyDescent="0.35">
      <c r="A128" s="1" t="str">
        <f>SemiCountModelRU!A131</f>
        <v>BSBGR1790314</v>
      </c>
      <c r="B128" s="15" t="str">
        <f>SemiCountModelRU!B131</f>
        <v>FX</v>
      </c>
      <c r="C128" s="16">
        <f>SemiCountModelRU!C131</f>
        <v>45587</v>
      </c>
      <c r="D128" s="16">
        <f>SemiCountModelRU!D131</f>
        <v>48143</v>
      </c>
      <c r="E128" s="198">
        <v>34866800</v>
      </c>
      <c r="F128" s="7"/>
      <c r="G128" s="19">
        <f>SemiCountModelRU!V131/10</f>
        <v>4.82</v>
      </c>
      <c r="H128" s="238">
        <f t="shared" si="2"/>
        <v>98.462937772407642</v>
      </c>
      <c r="I128" s="238">
        <f>SemiCountModelRU!AA131</f>
        <v>98.512193869342312</v>
      </c>
      <c r="J128" s="21">
        <f>SemiCountModelRU!AB131</f>
        <v>5.125</v>
      </c>
    </row>
    <row r="129" spans="1:10" x14ac:dyDescent="0.35">
      <c r="A129" s="1" t="str">
        <f>SemiCountModelRU!A132</f>
        <v>BSBGRS960311</v>
      </c>
      <c r="B129" s="15" t="str">
        <f>SemiCountModelRU!B132</f>
        <v>FL</v>
      </c>
      <c r="C129" s="16">
        <f>SemiCountModelRU!C132</f>
        <v>41211</v>
      </c>
      <c r="D129" s="16">
        <f>SemiCountModelRU!D132</f>
        <v>48150</v>
      </c>
      <c r="E129" s="198">
        <v>15000000</v>
      </c>
      <c r="F129" s="7">
        <v>5.8594E-2</v>
      </c>
      <c r="G129" s="19">
        <f>SemiCountModelRU!V132/10</f>
        <v>4.3085940000000003</v>
      </c>
      <c r="H129" s="238">
        <f t="shared" si="2"/>
        <v>100.18960443919478</v>
      </c>
      <c r="I129" s="238">
        <f>SemiCountModelRU!AA132</f>
        <v>100.23972430134545</v>
      </c>
      <c r="J129" s="21">
        <f>SemiCountModelRU!AB132</f>
        <v>4.2982899544369246</v>
      </c>
    </row>
    <row r="130" spans="1:10" x14ac:dyDescent="0.35">
      <c r="A130" s="1" t="str">
        <f>SemiCountModelRU!A133</f>
        <v>BSBGR1480312</v>
      </c>
      <c r="B130" s="15" t="str">
        <f>SemiCountModelRU!B133</f>
        <v>FX</v>
      </c>
      <c r="C130" s="16">
        <f>SemiCountModelRU!C133</f>
        <v>44516</v>
      </c>
      <c r="D130" s="16">
        <f>SemiCountModelRU!D133</f>
        <v>48168</v>
      </c>
      <c r="E130" s="198">
        <v>3783400</v>
      </c>
      <c r="F130" s="7"/>
      <c r="G130" s="19">
        <f>SemiCountModelRU!V133/10</f>
        <v>5.45</v>
      </c>
      <c r="H130" s="238">
        <f>0.9995*I130</f>
        <v>101.55102261985323</v>
      </c>
      <c r="I130" s="238">
        <f>SemiCountModelRU!AA133</f>
        <v>101.60182353161903</v>
      </c>
      <c r="J130" s="21">
        <f>SemiCountModelRU!AB133</f>
        <v>5.125</v>
      </c>
    </row>
    <row r="131" spans="1:10" x14ac:dyDescent="0.35">
      <c r="A131" s="1" t="str">
        <f>SemiCountModelRU!A134</f>
        <v>BSBGRS850322</v>
      </c>
      <c r="B131" s="15" t="str">
        <f>SemiCountModelRU!B134</f>
        <v>FL</v>
      </c>
      <c r="C131" s="16">
        <f>SemiCountModelRU!C134</f>
        <v>39832</v>
      </c>
      <c r="D131" s="16">
        <f>SemiCountModelRU!D134</f>
        <v>48232</v>
      </c>
      <c r="E131" s="198">
        <v>17398600</v>
      </c>
      <c r="F131" s="7">
        <v>0.375</v>
      </c>
      <c r="G131" s="19">
        <f>SemiCountModelRU!V134/10</f>
        <v>4.625</v>
      </c>
      <c r="H131" s="238">
        <f t="shared" si="2"/>
        <v>100.51251310186515</v>
      </c>
      <c r="I131" s="238">
        <f>SemiCountModelRU!AA134</f>
        <v>100.5627944991147</v>
      </c>
      <c r="J131" s="21">
        <f>SemiCountModelRU!AB134</f>
        <v>4.5991164257480097</v>
      </c>
    </row>
    <row r="132" spans="1:10" x14ac:dyDescent="0.35">
      <c r="A132" s="1" t="str">
        <f>SemiCountModelRU!A135</f>
        <v>BSBGR1500325</v>
      </c>
      <c r="B132" s="15" t="str">
        <f>SemiCountModelRU!B135</f>
        <v>FX</v>
      </c>
      <c r="C132" s="16">
        <f>SemiCountModelRU!C135</f>
        <v>44665</v>
      </c>
      <c r="D132" s="16">
        <f>SemiCountModelRU!D135</f>
        <v>48288</v>
      </c>
      <c r="E132" s="198">
        <v>2173500</v>
      </c>
      <c r="F132" s="7"/>
      <c r="G132" s="19">
        <f>SemiCountModelRU!V135/10</f>
        <v>5.45</v>
      </c>
      <c r="H132" s="238">
        <f>0.9995*I132</f>
        <v>101.62918482977931</v>
      </c>
      <c r="I132" s="238">
        <f>SemiCountModelRU!AA135</f>
        <v>101.6800248422004</v>
      </c>
      <c r="J132" s="21">
        <f>SemiCountModelRU!AB135</f>
        <v>5.125</v>
      </c>
    </row>
    <row r="133" spans="1:10" x14ac:dyDescent="0.35">
      <c r="A133" s="1" t="str">
        <f>SemiCountModelRU!A136</f>
        <v>BSBGR1530322</v>
      </c>
      <c r="B133" s="15" t="str">
        <f>SemiCountModelRU!B136</f>
        <v>FX</v>
      </c>
      <c r="C133" s="16">
        <f>SemiCountModelRU!C136</f>
        <v>44729</v>
      </c>
      <c r="D133" s="16">
        <f>SemiCountModelRU!D136</f>
        <v>413622</v>
      </c>
      <c r="E133" s="198">
        <v>4281900</v>
      </c>
      <c r="F133" s="7"/>
      <c r="G133" s="19">
        <f>SemiCountModelRU!V136/10</f>
        <v>5.45</v>
      </c>
      <c r="H133" s="238">
        <f>0.9995*I133</f>
        <v>101.68823469732071</v>
      </c>
      <c r="I133" s="238">
        <f>SemiCountModelRU!AA136</f>
        <v>101.73910424944543</v>
      </c>
      <c r="J133" s="21">
        <f>SemiCountModelRU!AB136</f>
        <v>5.125</v>
      </c>
    </row>
    <row r="134" spans="1:10" x14ac:dyDescent="0.35">
      <c r="A134" s="1" t="str">
        <f>SemiCountModelRU!A137</f>
        <v>BSBGRS970328</v>
      </c>
      <c r="B134" s="15" t="str">
        <f>SemiCountModelRU!B137</f>
        <v>FL</v>
      </c>
      <c r="C134" s="16">
        <f>SemiCountModelRU!C137</f>
        <v>41381</v>
      </c>
      <c r="D134" s="16">
        <f>SemiCountModelRU!D137</f>
        <v>48321</v>
      </c>
      <c r="E134" s="198">
        <v>8686200</v>
      </c>
      <c r="F134" s="7">
        <v>5.8594E-2</v>
      </c>
      <c r="G134" s="19">
        <f>SemiCountModelRU!V137/10</f>
        <v>4.3085940000000003</v>
      </c>
      <c r="H134" s="238">
        <f t="shared" si="2"/>
        <v>100.15031848721947</v>
      </c>
      <c r="I134" s="238">
        <f>SemiCountModelRU!AA137</f>
        <v>100.20041869656774</v>
      </c>
      <c r="J134" s="21">
        <f>SemiCountModelRU!AB137</f>
        <v>4.299976044059771</v>
      </c>
    </row>
    <row r="135" spans="1:10" x14ac:dyDescent="0.35">
      <c r="A135" s="1" t="str">
        <f>SemiCountModelRU!A138</f>
        <v>BSBGRS910324</v>
      </c>
      <c r="B135" s="15" t="str">
        <f>SemiCountModelRU!B138</f>
        <v>FL</v>
      </c>
      <c r="C135" s="16">
        <f>SemiCountModelRU!C138</f>
        <v>40770</v>
      </c>
      <c r="D135" s="16">
        <f>SemiCountModelRU!D138</f>
        <v>48441</v>
      </c>
      <c r="E135" s="198">
        <v>24509900</v>
      </c>
      <c r="F135" s="7">
        <v>0.125</v>
      </c>
      <c r="G135" s="19">
        <f>SemiCountModelRU!V138/10</f>
        <v>4.375</v>
      </c>
      <c r="H135" s="238">
        <f t="shared" si="2"/>
        <v>99.95</v>
      </c>
      <c r="I135" s="238">
        <f>SemiCountModelRU!AA138</f>
        <v>100</v>
      </c>
      <c r="J135" s="21">
        <f>SemiCountModelRU!AB138</f>
        <v>4.375</v>
      </c>
    </row>
    <row r="136" spans="1:10" x14ac:dyDescent="0.35">
      <c r="A136" s="1" t="str">
        <f>SemiCountModelRU!A139</f>
        <v>BSBGRS860321</v>
      </c>
      <c r="B136" s="15" t="str">
        <f>SemiCountModelRU!B139</f>
        <v>FL</v>
      </c>
      <c r="C136" s="16">
        <f>SemiCountModelRU!C139</f>
        <v>40052</v>
      </c>
      <c r="D136" s="16">
        <f>SemiCountModelRU!D139</f>
        <v>48453</v>
      </c>
      <c r="E136" s="198">
        <v>19980400</v>
      </c>
      <c r="F136" s="7">
        <v>0.1875</v>
      </c>
      <c r="G136" s="19">
        <f>SemiCountModelRU!V139/10</f>
        <v>4.4375</v>
      </c>
      <c r="H136" s="238">
        <f t="shared" si="2"/>
        <v>99.963867168793868</v>
      </c>
      <c r="I136" s="238">
        <f>SemiCountModelRU!AA139</f>
        <v>100.01387410584678</v>
      </c>
      <c r="J136" s="21">
        <f>SemiCountModelRU!AB139</f>
        <v>4.4368844219589985</v>
      </c>
    </row>
    <row r="137" spans="1:10" x14ac:dyDescent="0.35">
      <c r="A137" s="1" t="str">
        <f>SemiCountModelRU!A140</f>
        <v>BSBGR1550320</v>
      </c>
      <c r="B137" s="15" t="str">
        <f>SemiCountModelRU!B140</f>
        <v>FX</v>
      </c>
      <c r="C137" s="16">
        <f>SemiCountModelRU!C140</f>
        <v>44818</v>
      </c>
      <c r="D137" s="16">
        <f>SemiCountModelRU!D140</f>
        <v>48471</v>
      </c>
      <c r="E137" s="198">
        <v>16726700</v>
      </c>
      <c r="F137" s="7"/>
      <c r="G137" s="19">
        <f>SemiCountModelRU!V140/10</f>
        <v>5.43</v>
      </c>
      <c r="H137" s="238">
        <f>0.9995*I137</f>
        <v>99.950000000000017</v>
      </c>
      <c r="I137" s="238">
        <f>SemiCountModelRU!AA140</f>
        <v>100.00000000000001</v>
      </c>
      <c r="J137" s="21">
        <f>SemiCountModelRU!AB140</f>
        <v>5.43</v>
      </c>
    </row>
    <row r="138" spans="1:10" x14ac:dyDescent="0.35">
      <c r="A138" s="1" t="str">
        <f>SemiCountModelRU!A141</f>
        <v>BSBGRS840323</v>
      </c>
      <c r="B138" s="15" t="str">
        <f>SemiCountModelRU!B141</f>
        <v>FL</v>
      </c>
      <c r="C138" s="16">
        <f>SemiCountModelRU!C141</f>
        <v>39713</v>
      </c>
      <c r="D138" s="16">
        <f>SemiCountModelRU!D141</f>
        <v>48479</v>
      </c>
      <c r="E138" s="198">
        <v>19173600</v>
      </c>
      <c r="F138" s="7">
        <v>0.40625</v>
      </c>
      <c r="G138" s="19">
        <f>SemiCountModelRU!V141/10</f>
        <v>4.65625</v>
      </c>
      <c r="H138" s="238">
        <f t="shared" si="2"/>
        <v>100.10323141531137</v>
      </c>
      <c r="I138" s="238">
        <f>SemiCountModelRU!AA141</f>
        <v>100.15330806934604</v>
      </c>
      <c r="J138" s="21">
        <f>SemiCountModelRU!AB141</f>
        <v>4.6491225200230204</v>
      </c>
    </row>
    <row r="139" spans="1:10" x14ac:dyDescent="0.35">
      <c r="A139" s="1" t="str">
        <f>SemiCountModelRU!A142</f>
        <v>BSBGRS990326</v>
      </c>
      <c r="B139" s="15" t="str">
        <f>SemiCountModelRU!B142</f>
        <v>FL</v>
      </c>
      <c r="C139" s="16">
        <f>SemiCountModelRU!C142</f>
        <v>41540</v>
      </c>
      <c r="D139" s="16">
        <f>SemiCountModelRU!D142</f>
        <v>48480</v>
      </c>
      <c r="E139" s="198">
        <v>15000000</v>
      </c>
      <c r="F139" s="7">
        <v>5.8594E-2</v>
      </c>
      <c r="G139" s="19">
        <f>SemiCountModelRU!V142/10</f>
        <v>4.3085940000000003</v>
      </c>
      <c r="H139" s="238">
        <f t="shared" si="2"/>
        <v>100.07363944428617</v>
      </c>
      <c r="I139" s="238">
        <f>SemiCountModelRU!AA142</f>
        <v>100.12370129493364</v>
      </c>
      <c r="J139" s="21">
        <f>SemiCountModelRU!AB142</f>
        <v>4.303270798298005</v>
      </c>
    </row>
    <row r="140" spans="1:10" x14ac:dyDescent="0.35">
      <c r="A140" s="1" t="str">
        <f>SemiCountModelRU!A143</f>
        <v>BSBGRS950320</v>
      </c>
      <c r="B140" s="15" t="str">
        <f>SemiCountModelRU!B143</f>
        <v>FL</v>
      </c>
      <c r="C140" s="16">
        <f>SemiCountModelRU!C143</f>
        <v>41177</v>
      </c>
      <c r="D140" s="16">
        <f>SemiCountModelRU!D143</f>
        <v>48482</v>
      </c>
      <c r="E140" s="198">
        <v>28992800</v>
      </c>
      <c r="F140" s="7">
        <v>6.25E-2</v>
      </c>
      <c r="G140" s="19">
        <f>SemiCountModelRU!V143/10</f>
        <v>4.3125</v>
      </c>
      <c r="H140" s="238">
        <f t="shared" si="2"/>
        <v>100.08090026392139</v>
      </c>
      <c r="I140" s="238">
        <f>SemiCountModelRU!AA143</f>
        <v>100.13096574679479</v>
      </c>
      <c r="J140" s="21">
        <f>SemiCountModelRU!AB143</f>
        <v>4.3068594893064276</v>
      </c>
    </row>
    <row r="141" spans="1:10" x14ac:dyDescent="0.35">
      <c r="A141" s="1" t="str">
        <f>SemiCountModelRU!A144</f>
        <v>BSBGRS960329</v>
      </c>
      <c r="B141" s="15" t="str">
        <f>SemiCountModelRU!B144</f>
        <v>FL</v>
      </c>
      <c r="C141" s="16">
        <f>SemiCountModelRU!C144</f>
        <v>41211</v>
      </c>
      <c r="D141" s="16">
        <f>SemiCountModelRU!D144</f>
        <v>48516</v>
      </c>
      <c r="E141" s="198">
        <v>10000000</v>
      </c>
      <c r="F141" s="7">
        <v>6.25E-2</v>
      </c>
      <c r="G141" s="19">
        <f>SemiCountModelRU!V144/10</f>
        <v>4.3125</v>
      </c>
      <c r="H141" s="238">
        <f t="shared" si="2"/>
        <v>100.19037688849669</v>
      </c>
      <c r="I141" s="238">
        <f>SemiCountModelRU!AA144</f>
        <v>100.24049713706522</v>
      </c>
      <c r="J141" s="21">
        <f>SemiCountModelRU!AB144</f>
        <v>4.3021534441347029</v>
      </c>
    </row>
    <row r="142" spans="1:10" x14ac:dyDescent="0.35">
      <c r="A142" s="1" t="str">
        <f>SemiCountModelRU!A145</f>
        <v>BSBGR1570328</v>
      </c>
      <c r="B142" s="15" t="str">
        <f>SemiCountModelRU!B145</f>
        <v>FX</v>
      </c>
      <c r="C142" s="16">
        <f>SemiCountModelRU!C145</f>
        <v>44909</v>
      </c>
      <c r="D142" s="16">
        <f>SemiCountModelRU!D145</f>
        <v>48562</v>
      </c>
      <c r="E142" s="198">
        <v>44503800</v>
      </c>
      <c r="F142" s="7"/>
      <c r="G142" s="19">
        <f>SemiCountModelRU!V145/10</f>
        <v>5.43</v>
      </c>
      <c r="H142" s="238">
        <f>0.9995*I142</f>
        <v>99.95</v>
      </c>
      <c r="I142" s="238">
        <f>SemiCountModelRU!AA145</f>
        <v>100</v>
      </c>
      <c r="J142" s="21">
        <f>SemiCountModelRU!AB145</f>
        <v>5.43</v>
      </c>
    </row>
    <row r="143" spans="1:10" x14ac:dyDescent="0.35">
      <c r="A143" s="1" t="str">
        <f>SemiCountModelRU!A146</f>
        <v>BSBGRS850330</v>
      </c>
      <c r="B143" s="15" t="str">
        <f>SemiCountModelRU!B146</f>
        <v>FL</v>
      </c>
      <c r="C143" s="16">
        <f>SemiCountModelRU!C146</f>
        <v>39832</v>
      </c>
      <c r="D143" s="16">
        <f>SemiCountModelRU!D146</f>
        <v>48598</v>
      </c>
      <c r="E143" s="198">
        <v>19361900</v>
      </c>
      <c r="F143" s="7">
        <v>0.40625</v>
      </c>
      <c r="G143" s="19">
        <f>SemiCountModelRU!V146/10</f>
        <v>4.65625</v>
      </c>
      <c r="H143" s="238">
        <f t="shared" si="2"/>
        <v>100.52549577131366</v>
      </c>
      <c r="I143" s="238">
        <f>SemiCountModelRU!AA146</f>
        <v>100.57578366314523</v>
      </c>
      <c r="J143" s="21">
        <f>SemiCountModelRU!AB146</f>
        <v>4.629593556630895</v>
      </c>
    </row>
    <row r="144" spans="1:10" x14ac:dyDescent="0.35">
      <c r="A144" s="1" t="str">
        <f>SemiCountModelRU!A147</f>
        <v>BSBGRS970336</v>
      </c>
      <c r="B144" s="15" t="str">
        <f>SemiCountModelRU!B147</f>
        <v>FL</v>
      </c>
      <c r="C144" s="16">
        <f>SemiCountModelRU!C147</f>
        <v>41381</v>
      </c>
      <c r="D144" s="16">
        <f>SemiCountModelRU!D147</f>
        <v>48686</v>
      </c>
      <c r="E144" s="198">
        <v>29995400</v>
      </c>
      <c r="F144" s="7">
        <v>6.25E-2</v>
      </c>
      <c r="G144" s="19">
        <f>SemiCountModelRU!V147/10</f>
        <v>4.3125</v>
      </c>
      <c r="H144" s="238">
        <f t="shared" si="2"/>
        <v>100.15096428441809</v>
      </c>
      <c r="I144" s="238">
        <f>SemiCountModelRU!AA147</f>
        <v>100.2010648168265</v>
      </c>
      <c r="J144" s="21">
        <f>SemiCountModelRU!AB147</f>
        <v>4.3038464789605841</v>
      </c>
    </row>
    <row r="145" spans="1:10" x14ac:dyDescent="0.35">
      <c r="A145" s="1" t="str">
        <f>SemiCountModelRU!A148</f>
        <v>BSBGR1600331</v>
      </c>
      <c r="B145" s="15" t="str">
        <f>SemiCountModelRU!B148</f>
        <v>FX</v>
      </c>
      <c r="C145" s="16">
        <f>SemiCountModelRU!C148</f>
        <v>45037</v>
      </c>
      <c r="D145" s="16">
        <f>SemiCountModelRU!D148</f>
        <v>48690</v>
      </c>
      <c r="E145" s="198">
        <v>21390700</v>
      </c>
      <c r="F145" s="7"/>
      <c r="G145" s="19">
        <f>SemiCountModelRU!V148/10</f>
        <v>5.45</v>
      </c>
      <c r="H145" s="238">
        <f>0.9995*I145</f>
        <v>100.06760536288471</v>
      </c>
      <c r="I145" s="238">
        <f>SemiCountModelRU!AA148</f>
        <v>100.1176641949822</v>
      </c>
      <c r="J145" s="21">
        <f>SemiCountModelRU!AB148</f>
        <v>5.43</v>
      </c>
    </row>
    <row r="146" spans="1:10" x14ac:dyDescent="0.35">
      <c r="A146" s="1" t="str">
        <f>SemiCountModelRU!A149</f>
        <v>BSBGR1630338</v>
      </c>
      <c r="B146" s="15" t="str">
        <f>SemiCountModelRU!B149</f>
        <v>FX</v>
      </c>
      <c r="C146" s="16">
        <f>SemiCountModelRU!C149</f>
        <v>45128</v>
      </c>
      <c r="D146" s="16">
        <f>SemiCountModelRU!D149</f>
        <v>48781</v>
      </c>
      <c r="E146" s="198">
        <f>4806300+6102400</f>
        <v>10908700</v>
      </c>
      <c r="F146" s="7"/>
      <c r="G146" s="19">
        <f>SemiCountModelRU!V149/10</f>
        <v>5.51</v>
      </c>
      <c r="H146" s="238">
        <f>0.9995*I146</f>
        <v>100.43371830463127</v>
      </c>
      <c r="I146" s="238">
        <f>SemiCountModelRU!AA149</f>
        <v>100.48396028477366</v>
      </c>
      <c r="J146" s="21">
        <f>SemiCountModelRU!AB149</f>
        <v>5.43</v>
      </c>
    </row>
    <row r="147" spans="1:10" x14ac:dyDescent="0.35">
      <c r="A147" s="1" t="str">
        <f>SemiCountModelRU!A150</f>
        <v>BSBGRS980335</v>
      </c>
      <c r="B147" s="15" t="str">
        <f>SemiCountModelRU!B150</f>
        <v>FL</v>
      </c>
      <c r="C147" s="16">
        <f>SemiCountModelRU!C150</f>
        <v>41481</v>
      </c>
      <c r="D147" s="16">
        <f>SemiCountModelRU!D150</f>
        <v>48786</v>
      </c>
      <c r="E147" s="198">
        <v>18757100</v>
      </c>
      <c r="F147" s="7">
        <v>6.25E-2</v>
      </c>
      <c r="G147" s="19">
        <f>SemiCountModelRU!V150/10</f>
        <v>4.3125</v>
      </c>
      <c r="H147" s="238">
        <f t="shared" si="2"/>
        <v>100.40221358506369</v>
      </c>
      <c r="I147" s="238">
        <f>SemiCountModelRU!AA150</f>
        <v>100.45243980496618</v>
      </c>
      <c r="J147" s="21">
        <f>SemiCountModelRU!AB150</f>
        <v>4.2930764134479471</v>
      </c>
    </row>
    <row r="148" spans="1:10" x14ac:dyDescent="0.35">
      <c r="A148" s="1" t="str">
        <f>SemiCountModelRU!A151</f>
        <v>BSBGRS860339</v>
      </c>
      <c r="B148" s="15" t="str">
        <f>SemiCountModelRU!B151</f>
        <v>FL</v>
      </c>
      <c r="C148" s="16">
        <f>SemiCountModelRU!C151</f>
        <v>40052</v>
      </c>
      <c r="D148" s="16">
        <f>SemiCountModelRU!D151</f>
        <v>48818</v>
      </c>
      <c r="E148" s="198">
        <v>19940000</v>
      </c>
      <c r="F148" s="7">
        <v>0.203125</v>
      </c>
      <c r="G148" s="19">
        <f>SemiCountModelRU!V151/10</f>
        <v>4.453125</v>
      </c>
      <c r="H148" s="238">
        <f t="shared" si="2"/>
        <v>99.964375198131279</v>
      </c>
      <c r="I148" s="238">
        <f>SemiCountModelRU!AA151</f>
        <v>100.01438238932593</v>
      </c>
      <c r="J148" s="21">
        <f>SemiCountModelRU!AB151</f>
        <v>4.4524846263263642</v>
      </c>
    </row>
    <row r="149" spans="1:10" x14ac:dyDescent="0.35">
      <c r="A149" s="1" t="str">
        <f>SemiCountModelRU!A152</f>
        <v>BSBGRS840331</v>
      </c>
      <c r="B149" s="15" t="str">
        <f>SemiCountModelRU!B152</f>
        <v>FL</v>
      </c>
      <c r="C149" s="16">
        <f>SemiCountModelRU!C152</f>
        <v>39713</v>
      </c>
      <c r="D149" s="16">
        <f>SemiCountModelRU!D152</f>
        <v>48844</v>
      </c>
      <c r="E149" s="198">
        <v>19893600</v>
      </c>
      <c r="F149" s="7">
        <v>0.4375</v>
      </c>
      <c r="G149" s="19">
        <f>SemiCountModelRU!V152/10</f>
        <v>4.6875</v>
      </c>
      <c r="H149" s="238">
        <f t="shared" si="2"/>
        <v>100.10619963581561</v>
      </c>
      <c r="I149" s="238">
        <f>SemiCountModelRU!AA152</f>
        <v>100.15627777470296</v>
      </c>
      <c r="J149" s="21">
        <f>SemiCountModelRU!AB152</f>
        <v>4.6801859096085021</v>
      </c>
    </row>
    <row r="150" spans="1:10" x14ac:dyDescent="0.35">
      <c r="A150" s="1" t="str">
        <f>SemiCountModelRU!A153</f>
        <v>BSBGRS990334</v>
      </c>
      <c r="B150" s="15" t="str">
        <f>SemiCountModelRU!B153</f>
        <v>FL</v>
      </c>
      <c r="C150" s="16">
        <f>SemiCountModelRU!C153</f>
        <v>41540</v>
      </c>
      <c r="D150" s="16">
        <f>SemiCountModelRU!D153</f>
        <v>48845</v>
      </c>
      <c r="E150" s="198">
        <v>23255400</v>
      </c>
      <c r="F150" s="7">
        <v>6.25E-2</v>
      </c>
      <c r="G150" s="19">
        <f>SemiCountModelRU!V153/10</f>
        <v>4.3125</v>
      </c>
      <c r="H150" s="238">
        <f t="shared" si="2"/>
        <v>100.07402103243324</v>
      </c>
      <c r="I150" s="238">
        <f>SemiCountModelRU!AA153</f>
        <v>100.12408307397021</v>
      </c>
      <c r="J150" s="21">
        <f>SemiCountModelRU!AB153</f>
        <v>4.3071555489941291</v>
      </c>
    </row>
    <row r="151" spans="1:10" x14ac:dyDescent="0.35">
      <c r="A151" s="1" t="str">
        <f>SemiCountModelRU!A154</f>
        <v>BSBGR1640337</v>
      </c>
      <c r="B151" s="15" t="str">
        <f>SemiCountModelRU!B154</f>
        <v>FX</v>
      </c>
      <c r="C151" s="16">
        <f>SemiCountModelRU!C154</f>
        <v>45215</v>
      </c>
      <c r="D151" s="16">
        <f>SemiCountModelRU!D154</f>
        <v>48868</v>
      </c>
      <c r="E151" s="198">
        <v>47359200</v>
      </c>
      <c r="F151" s="7"/>
      <c r="G151" s="19">
        <f>SemiCountModelRU!V154/10</f>
        <v>5.51</v>
      </c>
      <c r="H151" s="238">
        <f>0.9995*I151</f>
        <v>100.50435598711182</v>
      </c>
      <c r="I151" s="238">
        <f>SemiCountModelRU!AA154</f>
        <v>100.55463330376369</v>
      </c>
      <c r="J151" s="21">
        <f>SemiCountModelRU!AB154</f>
        <v>5.4206666666666665</v>
      </c>
    </row>
    <row r="152" spans="1:10" x14ac:dyDescent="0.35">
      <c r="A152" s="1" t="str">
        <f>SemiCountModelRU!A155</f>
        <v>BSBGR1680341</v>
      </c>
      <c r="B152" s="15" t="str">
        <f>SemiCountModelRU!B155</f>
        <v>FX</v>
      </c>
      <c r="C152" s="16">
        <f>SemiCountModelRU!C155</f>
        <v>45309</v>
      </c>
      <c r="D152" s="16">
        <f>SemiCountModelRU!D155</f>
        <v>48962</v>
      </c>
      <c r="E152" s="198">
        <v>5527400</v>
      </c>
      <c r="F152" s="7"/>
      <c r="G152" s="19">
        <f>SemiCountModelRU!V155/10</f>
        <v>5.51</v>
      </c>
      <c r="H152" s="238">
        <f>0.9995*I152</f>
        <v>100.51930574593136</v>
      </c>
      <c r="I152" s="238">
        <f>SemiCountModelRU!AA155</f>
        <v>100.56959054120196</v>
      </c>
      <c r="J152" s="21">
        <f>SemiCountModelRU!AB155</f>
        <v>5.4206666666666665</v>
      </c>
    </row>
    <row r="153" spans="1:10" x14ac:dyDescent="0.35">
      <c r="A153" s="1" t="str">
        <f>SemiCountModelRU!A156</f>
        <v>BSBGR1700347</v>
      </c>
      <c r="B153" s="15" t="str">
        <f>SemiCountModelRU!B156</f>
        <v>FX</v>
      </c>
      <c r="C153" s="16">
        <f>SemiCountModelRU!C156</f>
        <v>45337</v>
      </c>
      <c r="D153" s="16">
        <f>SemiCountModelRU!D156</f>
        <v>48990</v>
      </c>
      <c r="E153" s="198">
        <v>5244700</v>
      </c>
      <c r="F153" s="7"/>
      <c r="G153" s="19">
        <f>SemiCountModelRU!V156/10</f>
        <v>5.51</v>
      </c>
      <c r="H153" s="238">
        <f>0.9995*I153</f>
        <v>100.52371920648557</v>
      </c>
      <c r="I153" s="238">
        <f>SemiCountModelRU!AA156</f>
        <v>100.57400620959035</v>
      </c>
      <c r="J153" s="21">
        <f>SemiCountModelRU!AB156</f>
        <v>5.4206666666666665</v>
      </c>
    </row>
    <row r="154" spans="1:10" x14ac:dyDescent="0.35">
      <c r="A154" s="1" t="str">
        <f>SemiCountModelRU!A157</f>
        <v>BSBGR1720345</v>
      </c>
      <c r="B154" s="15" t="str">
        <f>SemiCountModelRU!B157</f>
        <v>FX</v>
      </c>
      <c r="C154" s="16">
        <f>SemiCountModelRU!C157</f>
        <v>45398</v>
      </c>
      <c r="D154" s="16">
        <f>SemiCountModelRU!D157</f>
        <v>49050</v>
      </c>
      <c r="E154" s="198">
        <v>3000000</v>
      </c>
      <c r="F154" s="7"/>
      <c r="G154" s="19">
        <f>SemiCountModelRU!V157/10</f>
        <v>5.51</v>
      </c>
      <c r="H154" s="238">
        <f>0.9995*I154</f>
        <v>100.53311586493773</v>
      </c>
      <c r="I154" s="238">
        <f>SemiCountModelRU!AA157</f>
        <v>100.58340756872208</v>
      </c>
      <c r="J154" s="21">
        <f>SemiCountModelRU!AB157</f>
        <v>5.4206666666666665</v>
      </c>
    </row>
    <row r="155" spans="1:10" x14ac:dyDescent="0.35">
      <c r="A155" s="1" t="str">
        <f>SemiCountModelRU!A158</f>
        <v>BSBGR1740343</v>
      </c>
      <c r="B155" s="15" t="str">
        <f>SemiCountModelRU!B158</f>
        <v>FX</v>
      </c>
      <c r="C155" s="16">
        <f>SemiCountModelRU!C158</f>
        <v>45443</v>
      </c>
      <c r="D155" s="16">
        <f>SemiCountModelRU!D158</f>
        <v>49095</v>
      </c>
      <c r="E155" s="198">
        <v>5568600</v>
      </c>
      <c r="F155" s="7"/>
      <c r="G155" s="19">
        <f>SemiCountModelRU!V158/10</f>
        <v>5.51</v>
      </c>
      <c r="H155" s="238">
        <f>0.9995*I155</f>
        <v>100.54010934014065</v>
      </c>
      <c r="I155" s="238">
        <f>SemiCountModelRU!AA158</f>
        <v>100.59040454241185</v>
      </c>
      <c r="J155" s="21">
        <f>SemiCountModelRU!AB158</f>
        <v>5.4206666666666665</v>
      </c>
    </row>
    <row r="156" spans="1:10" x14ac:dyDescent="0.35">
      <c r="A156" s="1" t="str">
        <f>SemiCountModelRU!A159</f>
        <v>BSBGRS880345</v>
      </c>
      <c r="B156" s="15" t="str">
        <f>SemiCountModelRU!B159</f>
        <v>FL</v>
      </c>
      <c r="C156" s="16">
        <f>SemiCountModelRU!C159</f>
        <v>40385</v>
      </c>
      <c r="D156" s="16">
        <f>SemiCountModelRU!D159</f>
        <v>49151</v>
      </c>
      <c r="E156" s="198">
        <v>20000000</v>
      </c>
      <c r="F156" s="7">
        <v>0.14583299999999999</v>
      </c>
      <c r="G156" s="19">
        <f>SemiCountModelRU!V159/10</f>
        <v>4.3958329999999997</v>
      </c>
      <c r="H156" s="238">
        <f t="shared" si="2"/>
        <v>100.43839631639746</v>
      </c>
      <c r="I156" s="238">
        <f>SemiCountModelRU!AA159</f>
        <v>100.48864063671581</v>
      </c>
      <c r="J156" s="21">
        <f>SemiCountModelRU!AB159</f>
        <v>4.3744576224209384</v>
      </c>
    </row>
    <row r="157" spans="1:10" x14ac:dyDescent="0.35">
      <c r="A157" s="1" t="str">
        <f>SemiCountModelRU!A160</f>
        <v>BSBGRS980343</v>
      </c>
      <c r="B157" s="15" t="str">
        <f>SemiCountModelRU!B160</f>
        <v>FL</v>
      </c>
      <c r="C157" s="16">
        <f>SemiCountModelRU!C160</f>
        <v>41481</v>
      </c>
      <c r="D157" s="16">
        <f>SemiCountModelRU!D160</f>
        <v>49151</v>
      </c>
      <c r="E157" s="198">
        <v>9947300</v>
      </c>
      <c r="F157" s="7">
        <v>7.0313000000000001E-2</v>
      </c>
      <c r="G157" s="19">
        <f>SemiCountModelRU!V160/10</f>
        <v>4.3203129999999996</v>
      </c>
      <c r="H157" s="238">
        <f t="shared" si="2"/>
        <v>100.40560594679208</v>
      </c>
      <c r="I157" s="238">
        <f>SemiCountModelRU!AA160</f>
        <v>100.45583386372394</v>
      </c>
      <c r="J157" s="21">
        <f>SemiCountModelRU!AB160</f>
        <v>4.3007089123971003</v>
      </c>
    </row>
    <row r="158" spans="1:10" x14ac:dyDescent="0.35">
      <c r="A158" s="1" t="str">
        <f>SemiCountModelRU!A161</f>
        <v>BSBGR1760341</v>
      </c>
      <c r="B158" s="15" t="str">
        <f>SemiCountModelRU!B161</f>
        <v>FX</v>
      </c>
      <c r="C158" s="16">
        <f>SemiCountModelRU!C161</f>
        <v>45499</v>
      </c>
      <c r="D158" s="16">
        <f>SemiCountModelRU!D161</f>
        <v>49151</v>
      </c>
      <c r="E158" s="198">
        <v>1353800</v>
      </c>
      <c r="F158" s="7"/>
      <c r="G158" s="19">
        <f>SemiCountModelRU!V161/10</f>
        <v>5.54</v>
      </c>
      <c r="H158" s="238">
        <f>0.9995*I158</f>
        <v>100.74982032429882</v>
      </c>
      <c r="I158" s="238">
        <f>SemiCountModelRU!AA161</f>
        <v>100.80022043451608</v>
      </c>
      <c r="J158" s="21">
        <f>SemiCountModelRU!AB161</f>
        <v>5.4206666666666665</v>
      </c>
    </row>
    <row r="159" spans="1:10" x14ac:dyDescent="0.35">
      <c r="A159" s="1" t="str">
        <f>SemiCountModelRU!A162</f>
        <v>BSBGR1770340</v>
      </c>
      <c r="B159" s="15" t="str">
        <f>SemiCountModelRU!B162</f>
        <v>FX</v>
      </c>
      <c r="C159" s="16">
        <f>SemiCountModelRU!C162</f>
        <v>45520</v>
      </c>
      <c r="D159" s="16">
        <f>SemiCountModelRU!D162</f>
        <v>49172</v>
      </c>
      <c r="E159" s="198">
        <v>6107100</v>
      </c>
      <c r="F159" s="7"/>
      <c r="G159" s="19">
        <f>SemiCountModelRU!V162/10</f>
        <v>5.54</v>
      </c>
      <c r="H159" s="238">
        <f>0.9995*I159</f>
        <v>100.81734535184232</v>
      </c>
      <c r="I159" s="238">
        <f>SemiCountModelRU!AA162</f>
        <v>100.86777924146304</v>
      </c>
      <c r="J159" s="21">
        <f>SemiCountModelRU!AB162</f>
        <v>5.4113333333333333</v>
      </c>
    </row>
    <row r="160" spans="1:10" x14ac:dyDescent="0.35">
      <c r="A160" s="1" t="str">
        <f>SemiCountModelRU!A163</f>
        <v>BSBGRS860347</v>
      </c>
      <c r="B160" s="15" t="str">
        <f>SemiCountModelRU!B163</f>
        <v>FL</v>
      </c>
      <c r="C160" s="16">
        <f>SemiCountModelRU!C163</f>
        <v>40052</v>
      </c>
      <c r="D160" s="16">
        <f>SemiCountModelRU!D163</f>
        <v>49183</v>
      </c>
      <c r="E160" s="198">
        <v>19804100</v>
      </c>
      <c r="F160" s="7">
        <v>0.21875</v>
      </c>
      <c r="G160" s="19">
        <f>SemiCountModelRU!V163/10</f>
        <v>4.46875</v>
      </c>
      <c r="H160" s="238">
        <f t="shared" si="2"/>
        <v>99.96488322746869</v>
      </c>
      <c r="I160" s="238">
        <f>SemiCountModelRU!AA163</f>
        <v>100.01489067280508</v>
      </c>
      <c r="J160" s="21">
        <f>SemiCountModelRU!AB163</f>
        <v>4.4680846721308196</v>
      </c>
    </row>
    <row r="161" spans="1:10" x14ac:dyDescent="0.35">
      <c r="A161" s="1" t="str">
        <f>SemiCountModelRU!A164</f>
        <v>BSBGR1780349</v>
      </c>
      <c r="B161" s="15" t="str">
        <f>SemiCountModelRU!B164</f>
        <v>FX</v>
      </c>
      <c r="C161" s="16">
        <f>SemiCountModelRU!C164</f>
        <v>45551</v>
      </c>
      <c r="D161" s="16">
        <f>SemiCountModelRU!D164</f>
        <v>49203</v>
      </c>
      <c r="E161" s="198">
        <v>10719900</v>
      </c>
      <c r="F161" s="7"/>
      <c r="G161" s="19">
        <f>SemiCountModelRU!V164/10</f>
        <v>5.54</v>
      </c>
      <c r="H161" s="238">
        <f t="shared" si="2"/>
        <v>100.82417381580161</v>
      </c>
      <c r="I161" s="238">
        <f>SemiCountModelRU!AA164</f>
        <v>100.87461112136229</v>
      </c>
      <c r="J161" s="21">
        <f>SemiCountModelRU!AB164</f>
        <v>5.4113333333333333</v>
      </c>
    </row>
    <row r="162" spans="1:10" x14ac:dyDescent="0.35">
      <c r="A162" s="1" t="str">
        <f>SemiCountModelRU!A165</f>
        <v>BSBGR1790348</v>
      </c>
      <c r="B162" s="15" t="str">
        <f>SemiCountModelRU!B165</f>
        <v>FX</v>
      </c>
      <c r="C162" s="16">
        <f>SemiCountModelRU!C165</f>
        <v>45587</v>
      </c>
      <c r="D162" s="16">
        <f>SemiCountModelRU!D165</f>
        <v>49239</v>
      </c>
      <c r="E162" s="198">
        <v>35767200</v>
      </c>
      <c r="F162" s="7"/>
      <c r="G162" s="19">
        <f>SemiCountModelRU!V165/10</f>
        <v>5.57</v>
      </c>
      <c r="H162" s="238">
        <f t="shared" si="2"/>
        <v>101.03772767794652</v>
      </c>
      <c r="I162" s="238">
        <f>SemiCountModelRU!AA165</f>
        <v>101.08827181385344</v>
      </c>
      <c r="J162" s="21">
        <f>SemiCountModelRU!AB165</f>
        <v>5.4113333333333333</v>
      </c>
    </row>
    <row r="163" spans="1:10" x14ac:dyDescent="0.35">
      <c r="A163" s="1" t="str">
        <f>SemiCountModelRU!A166</f>
        <v>BSBGRS810359</v>
      </c>
      <c r="B163" s="15" t="str">
        <f>SemiCountModelRU!B166</f>
        <v>FL</v>
      </c>
      <c r="C163" s="16">
        <f>SemiCountModelRU!C166</f>
        <v>39289</v>
      </c>
      <c r="D163" s="16">
        <f>SemiCountModelRU!D166</f>
        <v>49516</v>
      </c>
      <c r="E163" s="198">
        <v>29307000</v>
      </c>
      <c r="F163" s="7">
        <v>0.5625</v>
      </c>
      <c r="G163" s="19">
        <f>SemiCountModelRU!V166/10</f>
        <v>4.8125</v>
      </c>
      <c r="H163" s="238">
        <f t="shared" si="2"/>
        <v>100.61931084145529</v>
      </c>
      <c r="I163" s="238">
        <f>SemiCountModelRU!AA166</f>
        <v>100.66964566428743</v>
      </c>
      <c r="J163" s="21">
        <f>SemiCountModelRU!AB166</f>
        <v>4.7804876715755</v>
      </c>
    </row>
    <row r="164" spans="1:10" x14ac:dyDescent="0.35">
      <c r="A164" s="1" t="str">
        <f>SemiCountModelRU!A167</f>
        <v>BSBGRS860354</v>
      </c>
      <c r="B164" s="15" t="str">
        <f>SemiCountModelRU!B167</f>
        <v>FL</v>
      </c>
      <c r="C164" s="16">
        <f>SemiCountModelRU!C167</f>
        <v>40052</v>
      </c>
      <c r="D164" s="16">
        <f>SemiCountModelRU!D167</f>
        <v>49548</v>
      </c>
      <c r="E164" s="198">
        <v>9834700</v>
      </c>
      <c r="F164" s="7">
        <v>0.234375</v>
      </c>
      <c r="G164" s="19">
        <f>SemiCountModelRU!V167/10</f>
        <v>4.484375</v>
      </c>
      <c r="H164" s="238">
        <f t="shared" si="2"/>
        <v>99.9653912568061</v>
      </c>
      <c r="I164" s="238">
        <f>SemiCountModelRU!AA167</f>
        <v>100.01539895628423</v>
      </c>
      <c r="J164" s="21">
        <f>SemiCountModelRU!AB167</f>
        <v>4.4836845593747796</v>
      </c>
    </row>
    <row r="165" spans="1:10" x14ac:dyDescent="0.35">
      <c r="A165" s="1" t="str">
        <f>SemiCountModelRU!A168</f>
        <v>BSBGRS810367</v>
      </c>
      <c r="B165" s="15" t="str">
        <f>SemiCountModelRU!B168</f>
        <v>FL</v>
      </c>
      <c r="C165" s="16">
        <f>SemiCountModelRU!C168</f>
        <v>39289</v>
      </c>
      <c r="D165" s="16">
        <f>SemiCountModelRU!D168</f>
        <v>49882</v>
      </c>
      <c r="E165" s="198">
        <v>28714200</v>
      </c>
      <c r="F165" s="8">
        <v>0.59375</v>
      </c>
      <c r="G165" s="19">
        <f>SemiCountModelRU!V168/10</f>
        <v>4.84375</v>
      </c>
      <c r="H165" s="238">
        <f t="shared" si="2"/>
        <v>100.63287941997976</v>
      </c>
      <c r="I165" s="238">
        <f>SemiCountModelRU!AA168</f>
        <v>100.68322103049501</v>
      </c>
      <c r="J165" s="21">
        <f>SemiCountModelRU!AB168</f>
        <v>4.8108810489216687</v>
      </c>
    </row>
    <row r="166" spans="1:10" x14ac:dyDescent="0.35">
      <c r="A166" s="1" t="str">
        <f>SemiCountModelRU!A169</f>
        <v>BSBGR1060361</v>
      </c>
      <c r="B166" s="15" t="str">
        <f>SemiCountModelRU!B169</f>
        <v>FX</v>
      </c>
      <c r="C166" s="16">
        <f>SemiCountModelRU!C169</f>
        <v>42586</v>
      </c>
      <c r="D166" s="16">
        <f>SemiCountModelRU!D169</f>
        <v>49891</v>
      </c>
      <c r="E166" s="198">
        <v>35374100</v>
      </c>
      <c r="F166" s="7"/>
      <c r="G166" s="19">
        <f>SemiCountModelRU!V169/10</f>
        <v>5.4</v>
      </c>
      <c r="H166" s="238">
        <f t="shared" si="2"/>
        <v>99.934168684967247</v>
      </c>
      <c r="I166" s="238">
        <f>SemiCountModelRU!AA169</f>
        <v>99.984160765349912</v>
      </c>
      <c r="J166" s="21">
        <f>SemiCountModelRU!AB169</f>
        <v>5.4020000000000001</v>
      </c>
    </row>
    <row r="167" spans="1:10" x14ac:dyDescent="0.35">
      <c r="A167" s="1" t="str">
        <f>SemiCountModelRU!A170</f>
        <v>BSBGR1070360</v>
      </c>
      <c r="B167" s="15" t="str">
        <f>SemiCountModelRU!B170</f>
        <v>FX</v>
      </c>
      <c r="C167" s="16">
        <f>SemiCountModelRU!C170</f>
        <v>42608</v>
      </c>
      <c r="D167" s="16">
        <f>SemiCountModelRU!D170</f>
        <v>49913</v>
      </c>
      <c r="E167" s="198">
        <v>31305500</v>
      </c>
      <c r="F167" s="7"/>
      <c r="G167" s="19">
        <f>SemiCountModelRU!V170/10</f>
        <v>5.4</v>
      </c>
      <c r="H167" s="238">
        <f t="shared" si="2"/>
        <v>99.446715912825312</v>
      </c>
      <c r="I167" s="238">
        <f>SemiCountModelRU!AA170</f>
        <v>99.496464144897757</v>
      </c>
      <c r="J167" s="21">
        <f>SemiCountModelRU!AB170</f>
        <v>5.4634999999999998</v>
      </c>
    </row>
    <row r="168" spans="1:10" x14ac:dyDescent="0.35">
      <c r="A168" s="1" t="str">
        <f>SemiCountModelRU!A171</f>
        <v>BSBGRS860362</v>
      </c>
      <c r="B168" s="15" t="str">
        <f>SemiCountModelRU!B171</f>
        <v>FL</v>
      </c>
      <c r="C168" s="16">
        <f>SemiCountModelRU!C171</f>
        <v>40052</v>
      </c>
      <c r="D168" s="16">
        <f>SemiCountModelRU!D171</f>
        <v>49914</v>
      </c>
      <c r="E168" s="198">
        <v>9954000</v>
      </c>
      <c r="F168" s="7">
        <v>0.25</v>
      </c>
      <c r="G168" s="19">
        <f>SemiCountModelRU!V171/10</f>
        <v>4.5</v>
      </c>
      <c r="H168" s="238">
        <f t="shared" si="2"/>
        <v>99.965899286143497</v>
      </c>
      <c r="I168" s="238">
        <f>SemiCountModelRU!AA171</f>
        <v>100.01590723976338</v>
      </c>
      <c r="J168" s="21">
        <f>SemiCountModelRU!AB171</f>
        <v>4.4992842880606618</v>
      </c>
    </row>
    <row r="169" spans="1:10" x14ac:dyDescent="0.35">
      <c r="A169" s="1" t="str">
        <f>SemiCountModelRU!A172</f>
        <v>BSBGR1080369</v>
      </c>
      <c r="B169" s="15" t="str">
        <f>SemiCountModelRU!B172</f>
        <v>FX</v>
      </c>
      <c r="C169" s="16">
        <f>SemiCountModelRU!C172</f>
        <v>42636</v>
      </c>
      <c r="D169" s="16">
        <f>SemiCountModelRU!D172</f>
        <v>49941</v>
      </c>
      <c r="E169" s="198">
        <v>25000000</v>
      </c>
      <c r="F169" s="7"/>
      <c r="G169" s="19">
        <f>SemiCountModelRU!V172/10</f>
        <v>5.4</v>
      </c>
      <c r="H169" s="238">
        <f t="shared" si="2"/>
        <v>99.443999107514017</v>
      </c>
      <c r="I169" s="238">
        <f>SemiCountModelRU!AA172</f>
        <v>99.493745980504258</v>
      </c>
      <c r="J169" s="21">
        <f>SemiCountModelRU!AB172</f>
        <v>5.4634999999999998</v>
      </c>
    </row>
    <row r="170" spans="1:10" x14ac:dyDescent="0.35">
      <c r="A170" s="9" t="str">
        <f>SemiCountModelRU!A173</f>
        <v>BSBGR1090368</v>
      </c>
      <c r="B170" s="22" t="str">
        <f>SemiCountModelRU!B173</f>
        <v>FX</v>
      </c>
      <c r="C170" s="23">
        <f>SemiCountModelRU!C173</f>
        <v>42646</v>
      </c>
      <c r="D170" s="16">
        <f>SemiCountModelRU!D173</f>
        <v>49951</v>
      </c>
      <c r="E170" s="198">
        <v>51446300</v>
      </c>
      <c r="F170" s="61"/>
      <c r="G170" s="62">
        <f>SemiCountModelRU!V173/10</f>
        <v>5.4</v>
      </c>
      <c r="H170" s="239">
        <f t="shared" si="2"/>
        <v>99.443031539180751</v>
      </c>
      <c r="I170" s="239">
        <f>SemiCountModelRU!AA173</f>
        <v>99.492777928144818</v>
      </c>
      <c r="J170" s="21">
        <f>SemiCountModelRU!AB173</f>
        <v>5.4634999999999998</v>
      </c>
    </row>
    <row r="171" spans="1:10" x14ac:dyDescent="0.35">
      <c r="A171" s="9" t="str">
        <f>SemiCountModelRU!A174</f>
        <v>BSBGR1120363</v>
      </c>
      <c r="B171" s="22" t="str">
        <f>SemiCountModelRU!B174</f>
        <v>FX</v>
      </c>
      <c r="C171" s="23">
        <f>SemiCountModelRU!C174</f>
        <v>42656</v>
      </c>
      <c r="D171" s="16">
        <f>SemiCountModelRU!D174</f>
        <v>49961</v>
      </c>
      <c r="E171" s="198">
        <v>25216000</v>
      </c>
      <c r="F171" s="61"/>
      <c r="G171" s="62">
        <f>SemiCountModelRU!V174/10</f>
        <v>5.4</v>
      </c>
      <c r="H171" s="239">
        <f t="shared" si="2"/>
        <v>99.442065398667978</v>
      </c>
      <c r="I171" s="239">
        <f>SemiCountModelRU!AA174</f>
        <v>99.491811304320137</v>
      </c>
      <c r="J171" s="21">
        <f>SemiCountModelRU!AB174</f>
        <v>5.4634999999999998</v>
      </c>
    </row>
    <row r="172" spans="1:10" x14ac:dyDescent="0.35">
      <c r="A172" s="9" t="str">
        <f>SemiCountModelRU!A175</f>
        <v>BSBGR1170376</v>
      </c>
      <c r="B172" s="22" t="str">
        <f>SemiCountModelRU!B175</f>
        <v>FX</v>
      </c>
      <c r="C172" s="23">
        <f>SemiCountModelRU!C175</f>
        <v>42930</v>
      </c>
      <c r="D172" s="16">
        <f>SemiCountModelRU!D175</f>
        <v>50235</v>
      </c>
      <c r="E172" s="198">
        <v>50000000</v>
      </c>
      <c r="F172" s="61"/>
      <c r="G172" s="62">
        <f>SemiCountModelRU!V175/10</f>
        <v>5.2</v>
      </c>
      <c r="H172" s="239">
        <f>0.9995*I172</f>
        <v>97.734694204902183</v>
      </c>
      <c r="I172" s="239">
        <f>SemiCountModelRU!AA175</f>
        <v>97.783585997901127</v>
      </c>
      <c r="J172" s="21">
        <f>SemiCountModelRU!AB175</f>
        <v>5.4634999999999998</v>
      </c>
    </row>
    <row r="173" spans="1:10" x14ac:dyDescent="0.35">
      <c r="A173" s="1" t="str">
        <f>SemiCountModelRU!A176</f>
        <v>BSBGRS810375</v>
      </c>
      <c r="B173" s="15" t="str">
        <f>SemiCountModelRU!B176</f>
        <v>FL</v>
      </c>
      <c r="C173" s="16">
        <f>SemiCountModelRU!C176</f>
        <v>39289</v>
      </c>
      <c r="D173" s="16">
        <f>SemiCountModelRU!D176</f>
        <v>50247</v>
      </c>
      <c r="E173" s="198">
        <v>29491500</v>
      </c>
      <c r="F173" s="7">
        <v>0.625</v>
      </c>
      <c r="G173" s="19">
        <f>SemiCountModelRU!V176/10</f>
        <v>4.875</v>
      </c>
      <c r="H173" s="238">
        <f t="shared" si="2"/>
        <v>100.64644799850423</v>
      </c>
      <c r="I173" s="238">
        <f>SemiCountModelRU!AA176</f>
        <v>100.69679639670258</v>
      </c>
      <c r="J173" s="21">
        <f>SemiCountModelRU!AB176</f>
        <v>4.8412662313452079</v>
      </c>
    </row>
    <row r="174" spans="1:10" x14ac:dyDescent="0.35">
      <c r="A174" s="1" t="str">
        <f>SemiCountModelRU!A177</f>
        <v>BSBGRS880378</v>
      </c>
      <c r="B174" s="15" t="str">
        <f>SemiCountModelRU!B177</f>
        <v>FL</v>
      </c>
      <c r="C174" s="16">
        <f>SemiCountModelRU!C177</f>
        <v>40385</v>
      </c>
      <c r="D174" s="16">
        <f>SemiCountModelRU!D177</f>
        <v>50247</v>
      </c>
      <c r="E174" s="198">
        <v>19958700</v>
      </c>
      <c r="F174" s="7">
        <v>0.17708299999999999</v>
      </c>
      <c r="G174" s="19">
        <f>SemiCountModelRU!V177/10</f>
        <v>4.4270829999999997</v>
      </c>
      <c r="H174" s="238">
        <f t="shared" si="2"/>
        <v>100.45196489492193</v>
      </c>
      <c r="I174" s="238">
        <f>SemiCountModelRU!AA177</f>
        <v>100.50221600292339</v>
      </c>
      <c r="J174" s="21">
        <f>SemiCountModelRU!AB177</f>
        <v>4.404960583029558</v>
      </c>
    </row>
    <row r="175" spans="1:10" x14ac:dyDescent="0.35">
      <c r="A175" s="9" t="str">
        <f>SemiCountModelRU!A178</f>
        <v>BSBGR1180375</v>
      </c>
      <c r="B175" s="22" t="str">
        <f>SemiCountModelRU!B178</f>
        <v>FX</v>
      </c>
      <c r="C175" s="23">
        <f>SemiCountModelRU!C178</f>
        <v>43021</v>
      </c>
      <c r="D175" s="16">
        <f>SemiCountModelRU!D178</f>
        <v>50326</v>
      </c>
      <c r="E175" s="198">
        <v>32000000</v>
      </c>
      <c r="F175" s="61"/>
      <c r="G175" s="62">
        <f>SemiCountModelRU!V178/10</f>
        <v>5.2200000000000006</v>
      </c>
      <c r="H175" s="239">
        <f>0.9995*I175</f>
        <v>97.354059545972902</v>
      </c>
      <c r="I175" s="239">
        <f>SemiCountModelRU!AA178</f>
        <v>97.402760926436116</v>
      </c>
      <c r="J175" s="21">
        <f>SemiCountModelRU!AB178</f>
        <v>5.5249999999999995</v>
      </c>
    </row>
    <row r="176" spans="1:10" x14ac:dyDescent="0.35">
      <c r="A176" s="9" t="str">
        <f>SemiCountModelRU!A179</f>
        <v>BSBGR1200371</v>
      </c>
      <c r="B176" s="22" t="str">
        <f>SemiCountModelRU!B179</f>
        <v>FX</v>
      </c>
      <c r="C176" s="23">
        <f>SemiCountModelRU!C179</f>
        <v>43084</v>
      </c>
      <c r="D176" s="16">
        <f>SemiCountModelRU!D179</f>
        <v>50389</v>
      </c>
      <c r="E176" s="198">
        <v>25000000</v>
      </c>
      <c r="F176" s="61"/>
      <c r="G176" s="62">
        <f>SemiCountModelRU!V179/10</f>
        <v>5.2200000000000006</v>
      </c>
      <c r="H176" s="239">
        <f t="shared" si="2"/>
        <v>97.326704466424701</v>
      </c>
      <c r="I176" s="239">
        <f>SemiCountModelRU!AA179</f>
        <v>97.375392162505946</v>
      </c>
      <c r="J176" s="21">
        <f>SemiCountModelRU!AB179</f>
        <v>5.5249999999999995</v>
      </c>
    </row>
    <row r="177" spans="1:10" x14ac:dyDescent="0.35">
      <c r="A177" s="9" t="str">
        <f>SemiCountModelRU!A180</f>
        <v>BSBGR1211386</v>
      </c>
      <c r="B177" s="22" t="str">
        <f>SemiCountModelRU!B180</f>
        <v>FX</v>
      </c>
      <c r="C177" s="23">
        <f>SemiCountModelRU!C180</f>
        <v>43154</v>
      </c>
      <c r="D177" s="16">
        <f>SemiCountModelRU!D180</f>
        <v>50459</v>
      </c>
      <c r="E177" s="198">
        <v>25000000</v>
      </c>
      <c r="F177" s="61"/>
      <c r="G177" s="62">
        <f>SemiCountModelRU!V180/10</f>
        <v>5.24</v>
      </c>
      <c r="H177" s="239">
        <f t="shared" si="2"/>
        <v>97.470602991205098</v>
      </c>
      <c r="I177" s="239">
        <f>SemiCountModelRU!AA180</f>
        <v>97.519362672541362</v>
      </c>
      <c r="J177" s="21">
        <f>SemiCountModelRU!AB180</f>
        <v>5.5249999999999995</v>
      </c>
    </row>
    <row r="178" spans="1:10" x14ac:dyDescent="0.35">
      <c r="A178" s="9" t="str">
        <f>SemiCountModelRU!A181</f>
        <v>BSBGR1242381</v>
      </c>
      <c r="B178" s="22" t="str">
        <f>SemiCountModelRU!B181</f>
        <v>FX</v>
      </c>
      <c r="C178" s="23">
        <f>SemiCountModelRU!C181</f>
        <v>43294</v>
      </c>
      <c r="D178" s="16">
        <f>SemiCountModelRU!D181</f>
        <v>50599</v>
      </c>
      <c r="E178" s="198">
        <v>63000000</v>
      </c>
      <c r="F178" s="61"/>
      <c r="G178" s="62">
        <f>SemiCountModelRU!V181/10</f>
        <v>5.0600000000000005</v>
      </c>
      <c r="H178" s="239">
        <f t="shared" si="2"/>
        <v>95.814331478227345</v>
      </c>
      <c r="I178" s="239">
        <f>SemiCountModelRU!AA181</f>
        <v>95.86226260953211</v>
      </c>
      <c r="J178" s="21">
        <f>SemiCountModelRU!AB181</f>
        <v>5.5249999999999995</v>
      </c>
    </row>
    <row r="179" spans="1:10" x14ac:dyDescent="0.35">
      <c r="A179" s="9" t="str">
        <f>SemiCountModelRU!A182</f>
        <v>BSBGR1252380</v>
      </c>
      <c r="B179" s="131" t="s">
        <v>149</v>
      </c>
      <c r="C179" s="23">
        <f>SemiCountModelRU!C182</f>
        <v>43388</v>
      </c>
      <c r="D179" s="16">
        <f>SemiCountModelRU!D182</f>
        <v>50693</v>
      </c>
      <c r="E179" s="198">
        <v>89206000</v>
      </c>
      <c r="F179" s="61"/>
      <c r="G179" s="62">
        <f>SemiCountModelRU!V182/10</f>
        <v>5</v>
      </c>
      <c r="H179" s="239">
        <f t="shared" si="2"/>
        <v>94.677063931021635</v>
      </c>
      <c r="I179" s="239">
        <f>SemiCountModelRU!AA182</f>
        <v>94.724426144093684</v>
      </c>
      <c r="J179" s="21">
        <f>SemiCountModelRU!AB182</f>
        <v>5.5864999999999991</v>
      </c>
    </row>
    <row r="180" spans="1:10" x14ac:dyDescent="0.35">
      <c r="A180" s="9" t="str">
        <f>SemiCountModelRU!A183</f>
        <v>BSBGR1271398</v>
      </c>
      <c r="B180" s="131" t="s">
        <v>149</v>
      </c>
      <c r="C180" s="23">
        <f>SemiCountModelRU!C183</f>
        <v>43480</v>
      </c>
      <c r="D180" s="16">
        <f>SemiCountModelRU!D183</f>
        <v>50785</v>
      </c>
      <c r="E180" s="198">
        <v>35000000</v>
      </c>
      <c r="F180" s="61"/>
      <c r="G180" s="62">
        <f>SemiCountModelRU!V183/10</f>
        <v>5</v>
      </c>
      <c r="H180" s="239">
        <f t="shared" si="2"/>
        <v>94.605065156617371</v>
      </c>
      <c r="I180" s="239">
        <f>SemiCountModelRU!AA183</f>
        <v>94.652391352293506</v>
      </c>
      <c r="J180" s="21">
        <f>SemiCountModelRU!AB183</f>
        <v>5.5864999999999991</v>
      </c>
    </row>
    <row r="181" spans="1:10" x14ac:dyDescent="0.35">
      <c r="A181" s="9" t="str">
        <f>SemiCountModelRU!A184</f>
        <v>BSBGR1292394</v>
      </c>
      <c r="B181" s="131" t="s">
        <v>149</v>
      </c>
      <c r="C181" s="23">
        <f>SemiCountModelRU!C184</f>
        <v>43570</v>
      </c>
      <c r="D181" s="16">
        <f>SemiCountModelRU!D184</f>
        <v>50875</v>
      </c>
      <c r="E181" s="198">
        <v>27700000</v>
      </c>
      <c r="F181" s="61"/>
      <c r="G181" s="62">
        <f>SemiCountModelRU!V184/10</f>
        <v>5.04</v>
      </c>
      <c r="H181" s="239">
        <f t="shared" si="2"/>
        <v>94.904861580474105</v>
      </c>
      <c r="I181" s="239">
        <f>SemiCountModelRU!AA184</f>
        <v>94.952337749348771</v>
      </c>
      <c r="J181" s="21">
        <f>SemiCountModelRU!AB184</f>
        <v>5.5864999999999991</v>
      </c>
    </row>
    <row r="182" spans="1:10" x14ac:dyDescent="0.35">
      <c r="A182" s="9" t="str">
        <f>SemiCountModelRU!A185</f>
        <v>BSBGR1312390</v>
      </c>
      <c r="B182" s="131" t="s">
        <v>149</v>
      </c>
      <c r="C182" s="23">
        <v>43725</v>
      </c>
      <c r="D182" s="16">
        <f>SemiCountModelRU!D185</f>
        <v>50966</v>
      </c>
      <c r="E182" s="198">
        <v>39000000</v>
      </c>
      <c r="F182" s="61"/>
      <c r="G182" s="62">
        <f>SemiCountModelRU!V185/10</f>
        <v>5.14</v>
      </c>
      <c r="H182" s="239">
        <f t="shared" si="2"/>
        <v>95.775282929849496</v>
      </c>
      <c r="I182" s="239">
        <f>SemiCountModelRU!AA185</f>
        <v>95.823194527113046</v>
      </c>
      <c r="J182" s="21">
        <f>SemiCountModelRU!AB185</f>
        <v>5.5864999999999991</v>
      </c>
    </row>
    <row r="183" spans="1:10" x14ac:dyDescent="0.35">
      <c r="A183" s="9" t="str">
        <f>SemiCountModelRU!A186</f>
        <v>BSBGR1321391</v>
      </c>
      <c r="B183" s="131" t="s">
        <v>149</v>
      </c>
      <c r="C183" s="23">
        <f>SemiCountModelRU!C186</f>
        <v>43753</v>
      </c>
      <c r="D183" s="16">
        <f>SemiCountModelRU!D186</f>
        <v>51058</v>
      </c>
      <c r="E183" s="198">
        <v>51500000</v>
      </c>
      <c r="F183" s="61"/>
      <c r="G183" s="62">
        <f>SemiCountModelRU!V186/10</f>
        <v>5.29</v>
      </c>
      <c r="H183" s="239">
        <f t="shared" si="2"/>
        <v>96.573185001791515</v>
      </c>
      <c r="I183" s="239">
        <f>SemiCountModelRU!AA186</f>
        <v>96.621495749666337</v>
      </c>
      <c r="J183" s="21">
        <f>SemiCountModelRU!AB186</f>
        <v>5.6479999999999988</v>
      </c>
    </row>
    <row r="184" spans="1:10" x14ac:dyDescent="0.35">
      <c r="A184" s="9" t="str">
        <f>SemiCountModelRU!A187</f>
        <v>BSBGR1341407</v>
      </c>
      <c r="B184" s="131" t="s">
        <v>149</v>
      </c>
      <c r="C184" s="23">
        <f>SemiCountModelRU!C187</f>
        <v>43847</v>
      </c>
      <c r="D184" s="16">
        <f>SemiCountModelRU!D187</f>
        <v>51152</v>
      </c>
      <c r="E184" s="198">
        <v>28500000</v>
      </c>
      <c r="F184" s="61"/>
      <c r="G184" s="62">
        <f>SemiCountModelRU!V187/10</f>
        <v>5.35</v>
      </c>
      <c r="H184" s="239">
        <f t="shared" si="2"/>
        <v>97.104059010578609</v>
      </c>
      <c r="I184" s="239">
        <f>SemiCountModelRU!AA187</f>
        <v>97.152635328242724</v>
      </c>
      <c r="J184" s="21">
        <f>SemiCountModelRU!AB187</f>
        <v>5.6479999999999988</v>
      </c>
    </row>
    <row r="185" spans="1:10" x14ac:dyDescent="0.35">
      <c r="A185" s="9" t="str">
        <f>SemiCountModelRU!A188</f>
        <v>BSBGR1361405</v>
      </c>
      <c r="B185" s="131" t="s">
        <v>149</v>
      </c>
      <c r="C185" s="23">
        <f>SemiCountModelRU!C188</f>
        <v>43942</v>
      </c>
      <c r="D185" s="16">
        <f>SemiCountModelRU!D188</f>
        <v>51247</v>
      </c>
      <c r="E185" s="198">
        <v>14500000</v>
      </c>
      <c r="F185" s="61"/>
      <c r="G185" s="62">
        <f>SemiCountModelRU!V188/10</f>
        <v>5.3</v>
      </c>
      <c r="H185" s="239">
        <f t="shared" si="2"/>
        <v>96.585751713784447</v>
      </c>
      <c r="I185" s="239">
        <f>SemiCountModelRU!AA188</f>
        <v>96.634068748158526</v>
      </c>
      <c r="J185" s="21">
        <f>SemiCountModelRU!AB188</f>
        <v>5.6479999999999988</v>
      </c>
    </row>
    <row r="186" spans="1:10" x14ac:dyDescent="0.35">
      <c r="A186" s="9" t="str">
        <f>SemiCountModelRU!A189</f>
        <v>BSBGR1380405</v>
      </c>
      <c r="B186" s="131" t="s">
        <v>149</v>
      </c>
      <c r="C186" s="23">
        <f>SemiCountModelRU!C189</f>
        <v>43997</v>
      </c>
      <c r="D186" s="16">
        <f>SemiCountModelRU!D189</f>
        <v>51302</v>
      </c>
      <c r="E186" s="198">
        <f>5597000+12215800+2752100</f>
        <v>20564900</v>
      </c>
      <c r="F186" s="61"/>
      <c r="G186" s="62">
        <f>SemiCountModelRU!V189/10</f>
        <v>5.6</v>
      </c>
      <c r="H186" s="239">
        <f t="shared" si="2"/>
        <v>99.482744737965035</v>
      </c>
      <c r="I186" s="239">
        <f>SemiCountModelRU!AA189</f>
        <v>99.532510993461756</v>
      </c>
      <c r="J186" s="21">
        <f>SemiCountModelRU!AB189</f>
        <v>5.6479999999999988</v>
      </c>
    </row>
    <row r="187" spans="1:10" x14ac:dyDescent="0.35">
      <c r="A187" s="9" t="str">
        <f>SemiCountModelRU!A190</f>
        <v>BSBGR1391402</v>
      </c>
      <c r="B187" s="131" t="s">
        <v>149</v>
      </c>
      <c r="C187" s="23">
        <f>SemiCountModelRU!C190</f>
        <v>44089</v>
      </c>
      <c r="D187" s="16">
        <f>SemiCountModelRU!D190</f>
        <v>51394</v>
      </c>
      <c r="E187" s="198">
        <v>2677800</v>
      </c>
      <c r="F187" s="61"/>
      <c r="G187" s="62">
        <f>SemiCountModelRU!V190/10</f>
        <v>5.6</v>
      </c>
      <c r="H187" s="239">
        <f t="shared" si="2"/>
        <v>98.876143698167311</v>
      </c>
      <c r="I187" s="239">
        <f>SemiCountModelRU!AA190</f>
        <v>98.925606501418017</v>
      </c>
      <c r="J187" s="21">
        <f>SemiCountModelRU!AB190</f>
        <v>5.7094999999999985</v>
      </c>
    </row>
    <row r="188" spans="1:10" x14ac:dyDescent="0.35">
      <c r="A188" s="9" t="str">
        <f>SemiCountModelRU!A191</f>
        <v>BSBGR1411408</v>
      </c>
      <c r="B188" s="131" t="s">
        <v>149</v>
      </c>
      <c r="C188" s="23">
        <f>SemiCountModelRU!C191</f>
        <v>44152</v>
      </c>
      <c r="D188" s="16">
        <f>SemiCountModelRU!D191</f>
        <v>51457</v>
      </c>
      <c r="E188" s="198">
        <v>8245300</v>
      </c>
      <c r="F188" s="61"/>
      <c r="G188" s="62">
        <f>SemiCountModelRU!V191/10</f>
        <v>5.9</v>
      </c>
      <c r="H188" s="239">
        <f t="shared" si="2"/>
        <v>101.83239785803195</v>
      </c>
      <c r="I188" s="239">
        <f>SemiCountModelRU!AA191</f>
        <v>101.88333952779584</v>
      </c>
      <c r="J188" s="21">
        <f>SemiCountModelRU!AB191</f>
        <v>5.7094999999999985</v>
      </c>
    </row>
    <row r="189" spans="1:10" x14ac:dyDescent="0.35">
      <c r="A189" s="9" t="str">
        <f>SemiCountModelRU!A192</f>
        <v>BSBGR1420417</v>
      </c>
      <c r="B189" s="131" t="s">
        <v>149</v>
      </c>
      <c r="C189" s="23">
        <f>SemiCountModelRU!C192</f>
        <v>44242</v>
      </c>
      <c r="D189" s="16">
        <f>SemiCountModelRU!D192</f>
        <v>51547</v>
      </c>
      <c r="E189" s="198">
        <f>1361400+5604500+1717100</f>
        <v>8683000</v>
      </c>
      <c r="F189" s="61"/>
      <c r="G189" s="62">
        <f>SemiCountModelRU!V192/10</f>
        <v>5.95</v>
      </c>
      <c r="H189" s="239">
        <f t="shared" si="2"/>
        <v>102.35174339140973</v>
      </c>
      <c r="I189" s="239">
        <f>SemiCountModelRU!AA192</f>
        <v>102.40294486384164</v>
      </c>
      <c r="J189" s="21">
        <f>SemiCountModelRU!AB192</f>
        <v>5.7094999999999985</v>
      </c>
    </row>
    <row r="190" spans="1:10" x14ac:dyDescent="0.35">
      <c r="A190" s="9" t="str">
        <f>SemiCountModelRU!A193</f>
        <v>BSBGR1450414</v>
      </c>
      <c r="B190" s="131" t="s">
        <v>149</v>
      </c>
      <c r="C190" s="23">
        <f>SemiCountModelRU!C193</f>
        <v>44333</v>
      </c>
      <c r="D190" s="16">
        <f>SemiCountModelRU!D193</f>
        <v>51638</v>
      </c>
      <c r="E190" s="198">
        <v>2147300</v>
      </c>
      <c r="F190" s="61"/>
      <c r="G190" s="62">
        <f>SemiCountModelRU!V193/10</f>
        <v>6</v>
      </c>
      <c r="H190" s="239">
        <f t="shared" si="2"/>
        <v>102.88151080216024</v>
      </c>
      <c r="I190" s="239">
        <f>SemiCountModelRU!AA193</f>
        <v>102.93297729080564</v>
      </c>
      <c r="J190" s="21">
        <f>SemiCountModelRU!AB193</f>
        <v>5.7094999999999985</v>
      </c>
    </row>
    <row r="191" spans="1:10" x14ac:dyDescent="0.35">
      <c r="A191" s="9" t="str">
        <f>SemiCountModelRU!A194</f>
        <v>BSBGR1460413</v>
      </c>
      <c r="B191" s="131" t="s">
        <v>149</v>
      </c>
      <c r="C191" s="23">
        <f>SemiCountModelRU!C194</f>
        <v>44425</v>
      </c>
      <c r="D191" s="16">
        <f>SemiCountModelRU!D194</f>
        <v>51730</v>
      </c>
      <c r="E191" s="198">
        <f>1373800+1282800+1753700</f>
        <v>4410300</v>
      </c>
      <c r="F191" s="61"/>
      <c r="G191" s="62">
        <f>SemiCountModelRU!V194/10</f>
        <v>6</v>
      </c>
      <c r="H191" s="239">
        <f t="shared" si="2"/>
        <v>102.27522815127388</v>
      </c>
      <c r="I191" s="239">
        <f>SemiCountModelRU!AA194</f>
        <v>102.32639134694735</v>
      </c>
      <c r="J191" s="21">
        <f>SemiCountModelRU!AB194</f>
        <v>5.7709999999999981</v>
      </c>
    </row>
    <row r="192" spans="1:10" x14ac:dyDescent="0.35">
      <c r="A192" s="9" t="str">
        <f>SemiCountModelRU!A195</f>
        <v>BSBGR1480411</v>
      </c>
      <c r="B192" s="131" t="s">
        <v>149</v>
      </c>
      <c r="C192" s="23">
        <f>SemiCountModelRU!C195</f>
        <v>44516</v>
      </c>
      <c r="D192" s="16">
        <f>SemiCountModelRU!D195</f>
        <v>51821</v>
      </c>
      <c r="E192" s="198">
        <v>4566000</v>
      </c>
      <c r="F192" s="61"/>
      <c r="G192" s="62">
        <f>SemiCountModelRU!V195/10</f>
        <v>6</v>
      </c>
      <c r="H192" s="239">
        <f t="shared" si="2"/>
        <v>102.29833893472154</v>
      </c>
      <c r="I192" s="239">
        <f>SemiCountModelRU!AA195</f>
        <v>102.34951369156732</v>
      </c>
      <c r="J192" s="21">
        <f>SemiCountModelRU!AB195</f>
        <v>5.7709999999999981</v>
      </c>
    </row>
    <row r="193" spans="1:10" x14ac:dyDescent="0.35">
      <c r="A193" s="9" t="str">
        <f>SemiCountModelRU!A196</f>
        <v>BSBGR1500424</v>
      </c>
      <c r="B193" s="131" t="s">
        <v>149</v>
      </c>
      <c r="C193" s="23">
        <f>SemiCountModelRU!C196</f>
        <v>44635</v>
      </c>
      <c r="D193" s="16">
        <f>SemiCountModelRU!D196</f>
        <v>51940</v>
      </c>
      <c r="E193" s="198">
        <v>1685900</v>
      </c>
      <c r="F193" s="61"/>
      <c r="G193" s="62">
        <f>SemiCountModelRU!V196/10</f>
        <v>6</v>
      </c>
      <c r="H193" s="239">
        <f t="shared" si="2"/>
        <v>102.32807030613549</v>
      </c>
      <c r="I193" s="239">
        <f>SemiCountModelRU!AA196</f>
        <v>102.37925993610354</v>
      </c>
      <c r="J193" s="21">
        <f>SemiCountModelRU!AB196</f>
        <v>5.7709999999999981</v>
      </c>
    </row>
    <row r="194" spans="1:10" x14ac:dyDescent="0.35">
      <c r="A194" s="9" t="str">
        <f>SemiCountModelRU!A197</f>
        <v>BSBGR1530421</v>
      </c>
      <c r="B194" s="131" t="s">
        <v>149</v>
      </c>
      <c r="C194" s="23">
        <f>SemiCountModelRU!C197</f>
        <v>44727</v>
      </c>
      <c r="D194" s="16">
        <f>SemiCountModelRU!D197</f>
        <v>52032</v>
      </c>
      <c r="E194" s="198">
        <v>5950100</v>
      </c>
      <c r="F194" s="61"/>
      <c r="G194" s="62">
        <f>SemiCountModelRU!V197/10</f>
        <v>6</v>
      </c>
      <c r="H194" s="239">
        <f t="shared" si="2"/>
        <v>102.35068087955396</v>
      </c>
      <c r="I194" s="239">
        <f>SemiCountModelRU!AA197</f>
        <v>102.40188182046418</v>
      </c>
      <c r="J194" s="21">
        <f>SemiCountModelRU!AB197</f>
        <v>5.7709999999999981</v>
      </c>
    </row>
    <row r="195" spans="1:10" x14ac:dyDescent="0.35">
      <c r="A195" s="9" t="str">
        <f>SemiCountModelRU!A198</f>
        <v>BSBGR1550429</v>
      </c>
      <c r="B195" s="131" t="s">
        <v>149</v>
      </c>
      <c r="C195" s="23">
        <f>SemiCountModelRU!C198</f>
        <v>44818</v>
      </c>
      <c r="D195" s="16">
        <f>SemiCountModelRU!D198</f>
        <v>52123</v>
      </c>
      <c r="E195" s="198">
        <f>1472500+6373900+358500</f>
        <v>8204900</v>
      </c>
      <c r="F195" s="61"/>
      <c r="G195" s="62">
        <f>SemiCountModelRU!V198/10</f>
        <v>6</v>
      </c>
      <c r="H195" s="239">
        <f t="shared" si="2"/>
        <v>101.71441791999077</v>
      </c>
      <c r="I195" s="239">
        <f>SemiCountModelRU!AA198</f>
        <v>101.7653005702759</v>
      </c>
      <c r="J195" s="21">
        <f>SemiCountModelRU!AB198</f>
        <v>5.8324999999999978</v>
      </c>
    </row>
    <row r="196" spans="1:10" x14ac:dyDescent="0.35">
      <c r="A196" s="9" t="str">
        <f>SemiCountModelRU!A199</f>
        <v>BSBGR1570427</v>
      </c>
      <c r="B196" s="131" t="s">
        <v>149</v>
      </c>
      <c r="C196" s="23">
        <f>SemiCountModelRU!C199</f>
        <v>44909</v>
      </c>
      <c r="D196" s="16">
        <f>SemiCountModelRU!D199</f>
        <v>52214</v>
      </c>
      <c r="E196" s="198">
        <v>1104000</v>
      </c>
      <c r="F196" s="61"/>
      <c r="G196" s="62">
        <f>SemiCountModelRU!V199/10</f>
        <v>6.01</v>
      </c>
      <c r="H196" s="239">
        <f t="shared" si="2"/>
        <v>101.83643531858006</v>
      </c>
      <c r="I196" s="239">
        <f>SemiCountModelRU!AA199</f>
        <v>101.8873790080841</v>
      </c>
      <c r="J196" s="21">
        <f>SemiCountModelRU!AB199</f>
        <v>5.8324999999999978</v>
      </c>
    </row>
    <row r="197" spans="1:10" x14ac:dyDescent="0.35">
      <c r="A197" s="9" t="str">
        <f>SemiCountModelRU!A200</f>
        <v>BSBGR1600430</v>
      </c>
      <c r="B197" s="131" t="s">
        <v>149</v>
      </c>
      <c r="C197" s="23">
        <f>SemiCountModelRU!C200</f>
        <v>45037</v>
      </c>
      <c r="D197" s="16">
        <f>SemiCountModelRU!D200</f>
        <v>52342</v>
      </c>
      <c r="E197" s="198">
        <v>801000</v>
      </c>
      <c r="F197" s="61"/>
      <c r="G197" s="62">
        <f>SemiCountModelRU!V200/10</f>
        <v>6.0200000000000005</v>
      </c>
      <c r="H197" s="239">
        <f t="shared" si="2"/>
        <v>101.96707212405306</v>
      </c>
      <c r="I197" s="239">
        <f>SemiCountModelRU!AA200</f>
        <v>102.01808116463538</v>
      </c>
      <c r="J197" s="21">
        <f>SemiCountModelRU!AB200</f>
        <v>5.8324999999999978</v>
      </c>
    </row>
    <row r="198" spans="1:10" x14ac:dyDescent="0.35">
      <c r="A198" s="9" t="str">
        <f>SemiCountModelRU!A201</f>
        <v>BSBGR1630437</v>
      </c>
      <c r="B198" s="131" t="s">
        <v>149</v>
      </c>
      <c r="C198" s="23">
        <f>SemiCountModelRU!C201</f>
        <v>45128</v>
      </c>
      <c r="D198" s="16">
        <f>SemiCountModelRU!D201</f>
        <v>52433</v>
      </c>
      <c r="E198" s="198">
        <v>1056200</v>
      </c>
      <c r="F198" s="61"/>
      <c r="G198" s="62">
        <f>SemiCountModelRU!V201/10</f>
        <v>6.09</v>
      </c>
      <c r="H198" s="239">
        <f t="shared" si="2"/>
        <v>102.74348829438786</v>
      </c>
      <c r="I198" s="239">
        <f>SemiCountModelRU!AA201</f>
        <v>102.79488573725648</v>
      </c>
      <c r="J198" s="21">
        <f>SemiCountModelRU!AB201</f>
        <v>5.8324999999999978</v>
      </c>
    </row>
    <row r="199" spans="1:10" x14ac:dyDescent="0.35">
      <c r="A199" s="9" t="str">
        <f>SemiCountModelRU!A202</f>
        <v>BSBGR1640436</v>
      </c>
      <c r="B199" s="131" t="s">
        <v>149</v>
      </c>
      <c r="C199" s="23">
        <f>SemiCountModelRU!C202</f>
        <v>45215</v>
      </c>
      <c r="D199" s="16">
        <f>SemiCountModelRU!D202</f>
        <v>52520</v>
      </c>
      <c r="E199" s="198">
        <v>1094100</v>
      </c>
      <c r="F199" s="61"/>
      <c r="G199" s="62">
        <f>SemiCountModelRU!V202/10</f>
        <v>6.09</v>
      </c>
      <c r="H199" s="239">
        <f t="shared" si="2"/>
        <v>102.08335709532857</v>
      </c>
      <c r="I199" s="239">
        <f>SemiCountModelRU!AA202</f>
        <v>102.13442430748231</v>
      </c>
      <c r="J199" s="21">
        <f>SemiCountModelRU!AB202</f>
        <v>5.8939999999999975</v>
      </c>
    </row>
    <row r="200" spans="1:10" x14ac:dyDescent="0.35">
      <c r="A200" s="9" t="str">
        <f>SemiCountModelRU!A203</f>
        <v>BSBGR1680440</v>
      </c>
      <c r="B200" s="131" t="s">
        <v>149</v>
      </c>
      <c r="C200" s="23">
        <f>SemiCountModelRU!C203</f>
        <v>45309</v>
      </c>
      <c r="D200" s="16">
        <f>SemiCountModelRU!D203</f>
        <v>52614</v>
      </c>
      <c r="E200" s="198">
        <v>1902000</v>
      </c>
      <c r="F200" s="61"/>
      <c r="G200" s="62">
        <f>SemiCountModelRU!V203/10</f>
        <v>6.09</v>
      </c>
      <c r="H200" s="239">
        <f t="shared" si="2"/>
        <v>102.10103252632403</v>
      </c>
      <c r="I200" s="239">
        <f>SemiCountModelRU!AA203</f>
        <v>102.15210858061434</v>
      </c>
      <c r="J200" s="21">
        <f>SemiCountModelRU!AB203</f>
        <v>5.8939999999999975</v>
      </c>
    </row>
    <row r="201" spans="1:10" x14ac:dyDescent="0.35">
      <c r="A201" s="9" t="str">
        <f>SemiCountModelRU!A204</f>
        <v>BSBGR1700446</v>
      </c>
      <c r="B201" s="131" t="s">
        <v>149</v>
      </c>
      <c r="C201" s="23">
        <f>SemiCountModelRU!C204</f>
        <v>45337</v>
      </c>
      <c r="D201" s="16">
        <f>SemiCountModelRU!D204</f>
        <v>52642</v>
      </c>
      <c r="E201" s="198">
        <v>1229500</v>
      </c>
      <c r="F201" s="61"/>
      <c r="G201" s="62">
        <f>SemiCountModelRU!V204/10</f>
        <v>6.09</v>
      </c>
      <c r="H201" s="239">
        <f>0.9995*I201</f>
        <v>102.10624663904063</v>
      </c>
      <c r="I201" s="239">
        <f>SemiCountModelRU!AA204</f>
        <v>102.15732530169147</v>
      </c>
      <c r="J201" s="21">
        <f>SemiCountModelRU!AB204</f>
        <v>5.8939999999999975</v>
      </c>
    </row>
    <row r="202" spans="1:10" x14ac:dyDescent="0.35">
      <c r="A202" s="9" t="str">
        <f>SemiCountModelRU!A205</f>
        <v>BSBGR1720444</v>
      </c>
      <c r="B202" s="131" t="s">
        <v>149</v>
      </c>
      <c r="C202" s="23">
        <f>SemiCountModelRU!C205</f>
        <v>45398</v>
      </c>
      <c r="D202" s="16">
        <f>SemiCountModelRU!D205</f>
        <v>52703</v>
      </c>
      <c r="E202" s="198">
        <v>3097800</v>
      </c>
      <c r="F202" s="61"/>
      <c r="G202" s="62">
        <f>SemiCountModelRU!V205/10</f>
        <v>6.09</v>
      </c>
      <c r="H202" s="239">
        <f>0.9995*I202</f>
        <v>102.11752582863602</v>
      </c>
      <c r="I202" s="239">
        <f>SemiCountModelRU!AA205</f>
        <v>102.16861013370287</v>
      </c>
      <c r="J202" s="21">
        <f>SemiCountModelRU!AB205</f>
        <v>5.8939999999999975</v>
      </c>
    </row>
    <row r="203" spans="1:10" x14ac:dyDescent="0.35">
      <c r="A203" s="9" t="str">
        <f>SemiCountModelRU!A206</f>
        <v>BSBGR1740442</v>
      </c>
      <c r="B203" s="131" t="s">
        <v>149</v>
      </c>
      <c r="C203" s="23">
        <f>SemiCountModelRU!C206</f>
        <v>45443</v>
      </c>
      <c r="D203" s="16">
        <f>SemiCountModelRU!D206</f>
        <v>52748</v>
      </c>
      <c r="E203" s="198">
        <v>2300900</v>
      </c>
      <c r="F203" s="61"/>
      <c r="G203" s="62">
        <f>SemiCountModelRU!V206/10</f>
        <v>6.09</v>
      </c>
      <c r="H203" s="239">
        <f>0.9995*I203</f>
        <v>102.1257766397143</v>
      </c>
      <c r="I203" s="239">
        <f>SemiCountModelRU!AA206</f>
        <v>102.17686507225042</v>
      </c>
      <c r="J203" s="21">
        <f>SemiCountModelRU!AB206</f>
        <v>5.8939999999999975</v>
      </c>
    </row>
    <row r="204" spans="1:10" x14ac:dyDescent="0.35">
      <c r="A204" s="9" t="str">
        <f>SemiCountModelRU!A207</f>
        <v>BSBGR1760440</v>
      </c>
      <c r="B204" s="131" t="s">
        <v>149</v>
      </c>
      <c r="C204" s="23">
        <f>SemiCountModelRU!C207</f>
        <v>45499</v>
      </c>
      <c r="D204" s="16">
        <f>SemiCountModelRU!D207</f>
        <v>52804</v>
      </c>
      <c r="E204" s="198">
        <v>31438100</v>
      </c>
      <c r="F204" s="61"/>
      <c r="G204" s="62">
        <f>SemiCountModelRU!V207/10</f>
        <v>6.12</v>
      </c>
      <c r="H204" s="239">
        <f>0.9995*I204</f>
        <v>102.47054818008345</v>
      </c>
      <c r="I204" s="239">
        <f>SemiCountModelRU!AA207</f>
        <v>102.52180908462576</v>
      </c>
      <c r="J204" s="21">
        <f>SemiCountModelRU!AB207</f>
        <v>5.8939999999999975</v>
      </c>
    </row>
    <row r="205" spans="1:10" x14ac:dyDescent="0.35">
      <c r="A205" s="9" t="str">
        <f>SemiCountModelRU!A208</f>
        <v>BSBGR1790447</v>
      </c>
      <c r="B205" s="15" t="s">
        <v>149</v>
      </c>
      <c r="C205" s="23">
        <f>SemiCountModelRU!C208</f>
        <v>45587</v>
      </c>
      <c r="D205" s="16">
        <f>SemiCountModelRU!D208</f>
        <v>52892</v>
      </c>
      <c r="E205" s="198">
        <v>11721300</v>
      </c>
      <c r="F205" s="61"/>
      <c r="G205" s="62">
        <f>SemiCountModelRU!V208/10</f>
        <v>6.15</v>
      </c>
      <c r="H205" s="239">
        <f>0.9995*I205</f>
        <v>102.1246087729286</v>
      </c>
      <c r="I205" s="239">
        <f>SemiCountModelRU!AA208</f>
        <v>102.17569662123921</v>
      </c>
      <c r="J205" s="21">
        <f>SemiCountModelRU!AB208</f>
        <v>5.9554999999999971</v>
      </c>
    </row>
    <row r="206" spans="1:10" x14ac:dyDescent="0.35">
      <c r="A206" s="9" t="str">
        <f>SemiCountModelRU!A209</f>
        <v>BSBGR1251481</v>
      </c>
      <c r="B206" s="131" t="s">
        <v>149</v>
      </c>
      <c r="C206" s="23">
        <f>SemiCountModelRU!C209</f>
        <v>43388</v>
      </c>
      <c r="D206" s="16">
        <f>SemiCountModelRU!D209</f>
        <v>54346</v>
      </c>
      <c r="E206" s="198">
        <v>12585600</v>
      </c>
      <c r="F206" s="61"/>
      <c r="G206" s="62">
        <f>SemiCountModelRU!V209/10</f>
        <v>5.5</v>
      </c>
      <c r="H206" s="239">
        <f t="shared" si="2"/>
        <v>91.982647539133083</v>
      </c>
      <c r="I206" s="239">
        <f>SemiCountModelRU!AA209</f>
        <v>92.028661870068106</v>
      </c>
      <c r="J206" s="21">
        <f>SemiCountModelRU!AB209</f>
        <v>6.1567999999999996</v>
      </c>
    </row>
    <row r="207" spans="1:10" x14ac:dyDescent="0.35">
      <c r="A207" s="9" t="str">
        <f>SemiCountModelRU!A210</f>
        <v>BSBGR1271497</v>
      </c>
      <c r="B207" s="131" t="s">
        <v>149</v>
      </c>
      <c r="C207" s="23">
        <f>SemiCountModelRU!C210</f>
        <v>43480</v>
      </c>
      <c r="D207" s="16">
        <f>SemiCountModelRU!D210</f>
        <v>54438</v>
      </c>
      <c r="E207" s="198">
        <v>26764500</v>
      </c>
      <c r="G207" s="62">
        <f>SemiCountModelRU!V210/10</f>
        <v>5.5</v>
      </c>
      <c r="H207" s="239">
        <f t="shared" si="2"/>
        <v>91.941766242126889</v>
      </c>
      <c r="I207" s="239">
        <f>SemiCountModelRU!AA210</f>
        <v>91.987760122187979</v>
      </c>
      <c r="J207" s="21">
        <f>SemiCountModelRU!AB210</f>
        <v>6.1567999999999996</v>
      </c>
    </row>
    <row r="208" spans="1:10" x14ac:dyDescent="0.35">
      <c r="A208" s="9" t="str">
        <f>SemiCountModelRU!A211</f>
        <v>BSBGR1292493</v>
      </c>
      <c r="B208" s="131" t="s">
        <v>149</v>
      </c>
      <c r="C208" s="23">
        <f>SemiCountModelRU!C211</f>
        <v>43570</v>
      </c>
      <c r="D208" s="16">
        <f>SemiCountModelRU!D211</f>
        <v>54528</v>
      </c>
      <c r="E208" s="198">
        <v>56000000</v>
      </c>
      <c r="G208" s="62">
        <f>SemiCountModelRU!V211/10</f>
        <v>5.55</v>
      </c>
      <c r="H208" s="239">
        <f t="shared" si="2"/>
        <v>92.51501278364924</v>
      </c>
      <c r="I208" s="239">
        <f>SemiCountModelRU!AA211</f>
        <v>92.561293430364415</v>
      </c>
      <c r="J208" s="21">
        <f>SemiCountModelRU!AB211</f>
        <v>6.1567999999999996</v>
      </c>
    </row>
    <row r="209" spans="1:10" x14ac:dyDescent="0.35">
      <c r="A209" s="9" t="str">
        <f>SemiCountModelRU!A212</f>
        <v>BSBGR1312499</v>
      </c>
      <c r="B209" s="131" t="s">
        <v>149</v>
      </c>
      <c r="C209" s="23">
        <f>SemiCountModelRU!C212</f>
        <v>43661</v>
      </c>
      <c r="D209" s="16">
        <f>SemiCountModelRU!D212</f>
        <v>54619</v>
      </c>
      <c r="E209" s="198">
        <v>58000000</v>
      </c>
      <c r="G209" s="62">
        <f>SemiCountModelRU!V212/10</f>
        <v>5.6</v>
      </c>
      <c r="H209" s="239">
        <f t="shared" si="2"/>
        <v>93.094389782921354</v>
      </c>
      <c r="I209" s="239">
        <f>SemiCountModelRU!AA212</f>
        <v>93.140960263052875</v>
      </c>
      <c r="J209" s="21">
        <f>SemiCountModelRU!AB212</f>
        <v>6.1567999999999996</v>
      </c>
    </row>
    <row r="210" spans="1:10" x14ac:dyDescent="0.35">
      <c r="A210" s="9" t="str">
        <f>SemiCountModelRU!A213</f>
        <v>BSBGR1322498</v>
      </c>
      <c r="B210" s="131" t="s">
        <v>149</v>
      </c>
      <c r="C210" s="23">
        <f>SemiCountModelRU!C213</f>
        <v>43753</v>
      </c>
      <c r="D210" s="16">
        <f>SemiCountModelRU!D213</f>
        <v>54711</v>
      </c>
      <c r="E210" s="198">
        <v>55400000</v>
      </c>
      <c r="G210" s="62">
        <f>SemiCountModelRU!V213/10</f>
        <v>5.65</v>
      </c>
      <c r="H210" s="239">
        <f t="shared" si="2"/>
        <v>93.132182391803099</v>
      </c>
      <c r="I210" s="239">
        <f>SemiCountModelRU!AA213</f>
        <v>93.178771777691935</v>
      </c>
      <c r="J210" s="21">
        <f>SemiCountModelRU!AB213</f>
        <v>6.2033999999999994</v>
      </c>
    </row>
    <row r="211" spans="1:10" x14ac:dyDescent="0.35">
      <c r="A211" s="9" t="str">
        <f>SemiCountModelRU!A214</f>
        <v>BSBGR1341506</v>
      </c>
      <c r="B211" s="131" t="s">
        <v>149</v>
      </c>
      <c r="C211" s="23">
        <f>SemiCountModelRU!C214</f>
        <v>43847</v>
      </c>
      <c r="D211" s="16">
        <f>SemiCountModelRU!D214</f>
        <v>18280</v>
      </c>
      <c r="E211" s="198">
        <v>27000000</v>
      </c>
      <c r="G211" s="62">
        <f>SemiCountModelRU!V214/10</f>
        <v>5.6899999999999995</v>
      </c>
      <c r="H211" s="239">
        <f t="shared" si="2"/>
        <v>93.594585467861251</v>
      </c>
      <c r="I211" s="239">
        <f>SemiCountModelRU!AA214</f>
        <v>93.641406170946723</v>
      </c>
      <c r="J211" s="21">
        <f>SemiCountModelRU!AB214</f>
        <v>6.2033999999999994</v>
      </c>
    </row>
    <row r="212" spans="1:10" x14ac:dyDescent="0.35">
      <c r="A212" s="9" t="str">
        <f>SemiCountModelRU!A215</f>
        <v>BSBGR1361504</v>
      </c>
      <c r="B212" s="131" t="s">
        <v>149</v>
      </c>
      <c r="C212" s="23">
        <f>SemiCountModelRU!C215</f>
        <v>43942</v>
      </c>
      <c r="D212" s="16">
        <f>SemiCountModelRU!D215</f>
        <v>54899</v>
      </c>
      <c r="E212" s="198">
        <v>20560900</v>
      </c>
      <c r="G212" s="62">
        <f>SemiCountModelRU!V215/10</f>
        <v>5.6899999999999995</v>
      </c>
      <c r="H212" s="239">
        <f t="shared" si="2"/>
        <v>93.564668048593632</v>
      </c>
      <c r="I212" s="239">
        <f>SemiCountModelRU!AA215</f>
        <v>93.611473785486368</v>
      </c>
      <c r="J212" s="21">
        <f>SemiCountModelRU!AB215</f>
        <v>6.2033999999999994</v>
      </c>
    </row>
    <row r="213" spans="1:10" x14ac:dyDescent="0.35">
      <c r="A213" s="9" t="str">
        <f>SemiCountModelRU!A216</f>
        <v>BSBGR1381502</v>
      </c>
      <c r="B213" s="131" t="s">
        <v>149</v>
      </c>
      <c r="C213" s="23">
        <f>SemiCountModelRU!C216</f>
        <v>43997</v>
      </c>
      <c r="D213" s="16">
        <f>SemiCountModelRU!D216</f>
        <v>18429</v>
      </c>
      <c r="E213" s="198">
        <f>26213300+27450300+8027500</f>
        <v>61691100</v>
      </c>
      <c r="G213" s="62">
        <f>SemiCountModelRU!V216/10</f>
        <v>6.05</v>
      </c>
      <c r="H213" s="239">
        <f t="shared" si="2"/>
        <v>98.036946093678424</v>
      </c>
      <c r="I213" s="239">
        <f>SemiCountModelRU!AA216</f>
        <v>98.085989088222533</v>
      </c>
      <c r="J213" s="21">
        <f>SemiCountModelRU!AB216</f>
        <v>6.2033999999999994</v>
      </c>
    </row>
    <row r="214" spans="1:10" x14ac:dyDescent="0.35">
      <c r="A214" s="9" t="str">
        <f>SemiCountModelRU!A217</f>
        <v>BSBGR1391501</v>
      </c>
      <c r="B214" s="131" t="s">
        <v>149</v>
      </c>
      <c r="C214" s="23">
        <f>SemiCountModelRU!C217</f>
        <v>44089</v>
      </c>
      <c r="D214" s="16">
        <f>SemiCountModelRU!D217</f>
        <v>55046</v>
      </c>
      <c r="E214" s="198">
        <v>29489000</v>
      </c>
      <c r="G214" s="62">
        <f>SemiCountModelRU!V217/10</f>
        <v>6.1</v>
      </c>
      <c r="H214" s="239">
        <f t="shared" si="2"/>
        <v>98.079110571244669</v>
      </c>
      <c r="I214" s="239">
        <f>SemiCountModelRU!AA217</f>
        <v>98.128174658573954</v>
      </c>
      <c r="J214" s="21">
        <f>SemiCountModelRU!AB217</f>
        <v>6.2499999999999991</v>
      </c>
    </row>
    <row r="215" spans="1:10" x14ac:dyDescent="0.35">
      <c r="A215" s="9" t="str">
        <f>SemiCountModelRU!A218</f>
        <v>BSBGR1412505</v>
      </c>
      <c r="B215" s="131" t="s">
        <v>149</v>
      </c>
      <c r="C215" s="23">
        <f>SemiCountModelRU!C218</f>
        <v>44152</v>
      </c>
      <c r="D215" s="16">
        <f>SemiCountModelRU!D218</f>
        <v>55109</v>
      </c>
      <c r="E215" s="198">
        <v>39988700</v>
      </c>
      <c r="G215" s="62">
        <f>SemiCountModelRU!V218/10</f>
        <v>6.35</v>
      </c>
      <c r="H215" s="239">
        <f t="shared" si="2"/>
        <v>101.20097833568268</v>
      </c>
      <c r="I215" s="239">
        <f>SemiCountModelRU!AA218</f>
        <v>101.25160413775154</v>
      </c>
      <c r="J215" s="21">
        <f>SemiCountModelRU!AB218</f>
        <v>6.2499999999999991</v>
      </c>
    </row>
    <row r="216" spans="1:10" x14ac:dyDescent="0.35">
      <c r="A216" s="9" t="str">
        <f>SemiCountModelRU!A219</f>
        <v>BSBGR1420516</v>
      </c>
      <c r="B216" s="131" t="s">
        <v>149</v>
      </c>
      <c r="C216" s="23">
        <f>SemiCountModelRU!C219</f>
        <v>44242</v>
      </c>
      <c r="D216" s="16">
        <f>SemiCountModelRU!D219</f>
        <v>55199</v>
      </c>
      <c r="E216" s="198">
        <f>10558500+11620800+7102200</f>
        <v>29281500</v>
      </c>
      <c r="G216" s="62">
        <f>SemiCountModelRU!V219/10</f>
        <v>6.4</v>
      </c>
      <c r="H216" s="239">
        <f t="shared" ref="H216:H229" si="3">0.9995*I216</f>
        <v>101.83433409390416</v>
      </c>
      <c r="I216" s="239">
        <f>SemiCountModelRU!AA219</f>
        <v>101.88527673227028</v>
      </c>
      <c r="J216" s="21">
        <f>SemiCountModelRU!AB219</f>
        <v>6.2499999999999991</v>
      </c>
    </row>
    <row r="217" spans="1:10" x14ac:dyDescent="0.35">
      <c r="A217" s="9" t="str">
        <f>SemiCountModelRU!A220</f>
        <v>BSBGR1450513</v>
      </c>
      <c r="B217" s="131" t="s">
        <v>149</v>
      </c>
      <c r="C217" s="23">
        <f>SemiCountModelRU!C220</f>
        <v>44333</v>
      </c>
      <c r="D217" s="16">
        <f>SemiCountModelRU!D220</f>
        <v>55290</v>
      </c>
      <c r="E217" s="198">
        <v>28169500</v>
      </c>
      <c r="G217" s="62">
        <f>SemiCountModelRU!V220/10</f>
        <v>6.45</v>
      </c>
      <c r="H217" s="239">
        <f t="shared" si="3"/>
        <v>102.47289018784407</v>
      </c>
      <c r="I217" s="239">
        <f>SemiCountModelRU!AA220</f>
        <v>102.52415226397605</v>
      </c>
      <c r="J217" s="21">
        <f>SemiCountModelRU!AB220</f>
        <v>6.2499999999999991</v>
      </c>
    </row>
    <row r="218" spans="1:10" x14ac:dyDescent="0.35">
      <c r="A218" s="9" t="str">
        <f>SemiCountModelRU!A221</f>
        <v>BSBGR1460512</v>
      </c>
      <c r="B218" s="131" t="s">
        <v>149</v>
      </c>
      <c r="C218" s="23">
        <f>SemiCountModelRU!C221</f>
        <v>44425</v>
      </c>
      <c r="D218" s="16">
        <f>SemiCountModelRU!D221</f>
        <v>55382</v>
      </c>
      <c r="E218" s="198">
        <f>8186100+9997700+7462800</f>
        <v>25646600</v>
      </c>
      <c r="G218" s="62">
        <f>SemiCountModelRU!V221/10</f>
        <v>6.5</v>
      </c>
      <c r="H218" s="239">
        <f t="shared" si="3"/>
        <v>102.51498350312458</v>
      </c>
      <c r="I218" s="239">
        <f>SemiCountModelRU!AA221</f>
        <v>102.5662666364428</v>
      </c>
      <c r="J218" s="21">
        <f>SemiCountModelRU!AB221</f>
        <v>6.2965999999999989</v>
      </c>
    </row>
    <row r="219" spans="1:10" x14ac:dyDescent="0.35">
      <c r="A219" s="9" t="str">
        <f>SemiCountModelRU!A222</f>
        <v>BSBGR1480510</v>
      </c>
      <c r="B219" s="131" t="s">
        <v>149</v>
      </c>
      <c r="C219" s="23">
        <f>SemiCountModelRU!C222</f>
        <v>44516</v>
      </c>
      <c r="D219" s="16">
        <f>SemiCountModelRU!D222</f>
        <v>55473</v>
      </c>
      <c r="E219" s="198">
        <v>23852300</v>
      </c>
      <c r="G219" s="62">
        <f>SemiCountModelRU!V222/10</f>
        <v>6.5</v>
      </c>
      <c r="H219" s="239">
        <f t="shared" si="3"/>
        <v>102.52516324097766</v>
      </c>
      <c r="I219" s="239">
        <f>SemiCountModelRU!AA222</f>
        <v>102.57645146671101</v>
      </c>
      <c r="J219" s="21">
        <f>SemiCountModelRU!AB222</f>
        <v>6.2965999999999989</v>
      </c>
    </row>
    <row r="220" spans="1:10" x14ac:dyDescent="0.35">
      <c r="A220" s="9" t="str">
        <f>SemiCountModelRU!A223</f>
        <v>BSBGR1500523</v>
      </c>
      <c r="B220" s="131" t="s">
        <v>149</v>
      </c>
      <c r="C220" s="23">
        <f>SemiCountModelRU!C223</f>
        <v>44635</v>
      </c>
      <c r="D220" s="16">
        <f>SemiCountModelRU!D223</f>
        <v>55593</v>
      </c>
      <c r="E220" s="198">
        <v>19504800</v>
      </c>
      <c r="G220" s="62">
        <f>SemiCountModelRU!V223/10</f>
        <v>6.5</v>
      </c>
      <c r="H220" s="239">
        <f t="shared" si="3"/>
        <v>102.53834876689345</v>
      </c>
      <c r="I220" s="239">
        <f>SemiCountModelRU!AA223</f>
        <v>102.58964358868779</v>
      </c>
      <c r="J220" s="21">
        <f>SemiCountModelRU!AB223</f>
        <v>6.2965999999999989</v>
      </c>
    </row>
    <row r="221" spans="1:10" x14ac:dyDescent="0.35">
      <c r="A221" s="9" t="str">
        <f>SemiCountModelRU!A224</f>
        <v>BSBGR1530520</v>
      </c>
      <c r="B221" s="131" t="s">
        <v>149</v>
      </c>
      <c r="C221" s="23">
        <f>SemiCountModelRU!C224</f>
        <v>44727</v>
      </c>
      <c r="D221" s="16">
        <f>SemiCountModelRU!D224</f>
        <v>55685</v>
      </c>
      <c r="E221" s="198">
        <v>57748400</v>
      </c>
      <c r="G221" s="62">
        <f>SemiCountModelRU!V224/10</f>
        <v>6.5</v>
      </c>
      <c r="H221" s="239">
        <f t="shared" si="3"/>
        <v>102.54827722645153</v>
      </c>
      <c r="I221" s="239">
        <f>SemiCountModelRU!AA224</f>
        <v>102.59957701495901</v>
      </c>
      <c r="J221" s="21">
        <f>SemiCountModelRU!AB224</f>
        <v>6.2965999999999989</v>
      </c>
    </row>
    <row r="222" spans="1:10" x14ac:dyDescent="0.35">
      <c r="A222" s="9" t="str">
        <f>SemiCountModelRU!A225</f>
        <v>BSBGR1550528</v>
      </c>
      <c r="B222" s="131" t="s">
        <v>149</v>
      </c>
      <c r="C222" s="23">
        <f>SemiCountModelRU!C225</f>
        <v>44818</v>
      </c>
      <c r="D222" s="16">
        <f>SemiCountModelRU!D225</f>
        <v>55776</v>
      </c>
      <c r="E222" s="198">
        <f>4045700+4233700+20983200</f>
        <v>29262600</v>
      </c>
      <c r="G222" s="62">
        <f>SemiCountModelRU!V225/10</f>
        <v>6.5</v>
      </c>
      <c r="H222" s="239">
        <f t="shared" si="3"/>
        <v>101.95135560019295</v>
      </c>
      <c r="I222" s="239">
        <f>SemiCountModelRU!AA225</f>
        <v>102.00235677858224</v>
      </c>
      <c r="J222" s="21">
        <f>SemiCountModelRU!AB225</f>
        <v>6.3431999999999986</v>
      </c>
    </row>
    <row r="223" spans="1:10" x14ac:dyDescent="0.35">
      <c r="A223" s="9" t="str">
        <f>SemiCountModelRU!A226</f>
        <v>BSBGR1570526</v>
      </c>
      <c r="B223" s="131" t="s">
        <v>149</v>
      </c>
      <c r="C223" s="23">
        <f>SemiCountModelRU!C226</f>
        <v>44909</v>
      </c>
      <c r="D223" s="16">
        <f>SemiCountModelRU!D226</f>
        <v>55867</v>
      </c>
      <c r="E223" s="198">
        <v>11216800</v>
      </c>
      <c r="G223" s="62">
        <f>SemiCountModelRU!V226/10</f>
        <v>6.51</v>
      </c>
      <c r="H223" s="239">
        <f t="shared" si="3"/>
        <v>102.08670613573544</v>
      </c>
      <c r="I223" s="239">
        <f>SemiCountModelRU!AA226</f>
        <v>102.13777502324706</v>
      </c>
      <c r="J223" s="21">
        <f>SemiCountModelRU!AB226</f>
        <v>6.3431999999999986</v>
      </c>
    </row>
    <row r="224" spans="1:10" x14ac:dyDescent="0.35">
      <c r="A224" s="9" t="str">
        <f>SemiCountModelRU!A227</f>
        <v>BSBGR1600539</v>
      </c>
      <c r="B224" s="131" t="s">
        <v>149</v>
      </c>
      <c r="C224" s="23">
        <f>SemiCountModelRU!C227</f>
        <v>45037</v>
      </c>
      <c r="D224" s="16">
        <f>SemiCountModelRU!D227</f>
        <v>55995</v>
      </c>
      <c r="E224" s="198">
        <v>7384600</v>
      </c>
      <c r="G224" s="62">
        <f>SemiCountModelRU!V227/10</f>
        <v>6.5200000000000005</v>
      </c>
      <c r="H224" s="239">
        <f t="shared" si="3"/>
        <v>102.22609227621733</v>
      </c>
      <c r="I224" s="239">
        <f>SemiCountModelRU!AA227</f>
        <v>102.27723089166315</v>
      </c>
      <c r="J224" s="21">
        <f>SemiCountModelRU!AB227</f>
        <v>6.3431999999999986</v>
      </c>
    </row>
    <row r="225" spans="1:10" x14ac:dyDescent="0.35">
      <c r="A225" s="9" t="str">
        <f>SemiCountModelRU!A228</f>
        <v>BSBGR1630536</v>
      </c>
      <c r="B225" s="131" t="s">
        <v>149</v>
      </c>
      <c r="C225" s="23">
        <f>SemiCountModelRU!C228</f>
        <v>45128</v>
      </c>
      <c r="D225" s="16">
        <f>SemiCountModelRU!D228</f>
        <v>56086</v>
      </c>
      <c r="E225" s="198">
        <f>22542700+6429300</f>
        <v>28972000</v>
      </c>
      <c r="G225" s="62">
        <f>SemiCountModelRU!V228/10</f>
        <v>6.5900000000000007</v>
      </c>
      <c r="H225" s="239">
        <f t="shared" si="3"/>
        <v>103.13825271498825</v>
      </c>
      <c r="I225" s="239">
        <f>SemiCountModelRU!AA228</f>
        <v>103.18984763880765</v>
      </c>
      <c r="J225" s="21">
        <f>SemiCountModelRU!AB228</f>
        <v>6.3431999999999986</v>
      </c>
    </row>
    <row r="226" spans="1:10" x14ac:dyDescent="0.35">
      <c r="A226" s="9" t="str">
        <f>SemiCountModelRU!A229</f>
        <v>BSBGR1640535</v>
      </c>
      <c r="B226" s="131" t="s">
        <v>149</v>
      </c>
      <c r="C226" s="23">
        <f>SemiCountModelRU!C229</f>
        <v>45215</v>
      </c>
      <c r="D226" s="16">
        <f>SemiCountModelRU!D229</f>
        <v>56173</v>
      </c>
      <c r="E226" s="198">
        <v>6802200</v>
      </c>
      <c r="G226" s="62">
        <f>SemiCountModelRU!V229/10</f>
        <v>6.5900000000000007</v>
      </c>
      <c r="H226" s="239">
        <f t="shared" si="3"/>
        <v>102.53263693330669</v>
      </c>
      <c r="I226" s="239">
        <f>SemiCountModelRU!AA229</f>
        <v>102.58392889775557</v>
      </c>
      <c r="J226" s="21">
        <f>SemiCountModelRU!AB229</f>
        <v>6.3897999999999984</v>
      </c>
    </row>
    <row r="227" spans="1:10" x14ac:dyDescent="0.35">
      <c r="A227" s="9" t="str">
        <f>SemiCountModelRU!A230</f>
        <v>BSBGR1680549</v>
      </c>
      <c r="B227" s="131" t="s">
        <v>149</v>
      </c>
      <c r="C227" s="23">
        <f>SemiCountModelRU!C230</f>
        <v>45309</v>
      </c>
      <c r="D227" s="16">
        <f>SemiCountModelRU!D230</f>
        <v>56267</v>
      </c>
      <c r="E227" s="198">
        <v>2661100</v>
      </c>
      <c r="G227" s="62">
        <f>SemiCountModelRU!V230/10</f>
        <v>6.5900000000000007</v>
      </c>
      <c r="H227" s="239">
        <f t="shared" si="3"/>
        <v>102.54145691240488</v>
      </c>
      <c r="I227" s="239">
        <f>SemiCountModelRU!AA230</f>
        <v>102.5927532890494</v>
      </c>
      <c r="J227" s="21">
        <f>SemiCountModelRU!AB230</f>
        <v>6.3897999999999984</v>
      </c>
    </row>
    <row r="228" spans="1:10" x14ac:dyDescent="0.35">
      <c r="A228" s="9" t="str">
        <f>SemiCountModelRU!A231</f>
        <v>BSBGR1700545</v>
      </c>
      <c r="B228" s="131" t="s">
        <v>149</v>
      </c>
      <c r="C228" s="23">
        <f>SemiCountModelRU!C231</f>
        <v>45337</v>
      </c>
      <c r="D228" s="16">
        <f>SemiCountModelRU!D231</f>
        <v>56295</v>
      </c>
      <c r="E228" s="198">
        <v>7847500</v>
      </c>
      <c r="G228" s="62">
        <f>SemiCountModelRU!V231/10</f>
        <v>6.5900000000000007</v>
      </c>
      <c r="H228" s="239">
        <f t="shared" si="3"/>
        <v>102.54405664206307</v>
      </c>
      <c r="I228" s="239">
        <f>SemiCountModelRU!AA231</f>
        <v>102.59535431922268</v>
      </c>
      <c r="J228" s="21">
        <f>SemiCountModelRU!AB231</f>
        <v>6.3897999999999984</v>
      </c>
    </row>
    <row r="229" spans="1:10" x14ac:dyDescent="0.35">
      <c r="A229" s="9" t="str">
        <f>SemiCountModelRU!A232</f>
        <v>BSBGR1720543</v>
      </c>
      <c r="B229" s="131" t="s">
        <v>149</v>
      </c>
      <c r="C229" s="23">
        <f>SemiCountModelRU!C232</f>
        <v>45398</v>
      </c>
      <c r="D229" s="16">
        <f>SemiCountModelRU!D232</f>
        <v>56355</v>
      </c>
      <c r="E229" s="198">
        <v>5902200</v>
      </c>
      <c r="G229" s="62">
        <f>SemiCountModelRU!V232/10</f>
        <v>6.5900000000000007</v>
      </c>
      <c r="H229" s="239">
        <f t="shared" si="3"/>
        <v>102.54958543056479</v>
      </c>
      <c r="I229" s="239">
        <f>SemiCountModelRU!AA232</f>
        <v>102.60088587350154</v>
      </c>
      <c r="J229" s="21">
        <f>SemiCountModelRU!AB232</f>
        <v>6.3897999999999984</v>
      </c>
    </row>
    <row r="230" spans="1:10" x14ac:dyDescent="0.35">
      <c r="A230" s="9" t="str">
        <f>SemiCountModelRU!A233</f>
        <v>BSBGR1740541</v>
      </c>
      <c r="B230" s="131" t="s">
        <v>149</v>
      </c>
      <c r="C230" s="23">
        <f>SemiCountModelRU!C233</f>
        <v>45443</v>
      </c>
      <c r="D230" s="16">
        <f>SemiCountModelRU!D233</f>
        <v>56400</v>
      </c>
      <c r="E230" s="198">
        <v>10356600</v>
      </c>
      <c r="G230" s="62">
        <f>SemiCountModelRU!V233/10</f>
        <v>6.5900000000000007</v>
      </c>
      <c r="H230" s="239">
        <f>0.9995*I230</f>
        <v>102.55369466872614</v>
      </c>
      <c r="I230" s="239">
        <f>SemiCountModelRU!AA233</f>
        <v>102.60499716730979</v>
      </c>
      <c r="J230" s="21">
        <f>SemiCountModelRU!AB233</f>
        <v>6.3897999999999984</v>
      </c>
    </row>
    <row r="231" spans="1:10" x14ac:dyDescent="0.35">
      <c r="A231" s="9" t="str">
        <f>SemiCountModelRU!A234</f>
        <v>BSBGR1760549</v>
      </c>
      <c r="B231" s="131" t="s">
        <v>149</v>
      </c>
      <c r="C231" s="23">
        <f>SemiCountModelRU!C234</f>
        <v>45499</v>
      </c>
      <c r="D231" s="16">
        <f>SemiCountModelRU!D234</f>
        <v>56456</v>
      </c>
      <c r="E231" s="198">
        <v>4105700</v>
      </c>
      <c r="G231" s="62">
        <f>SemiCountModelRU!V234/10</f>
        <v>6.62</v>
      </c>
      <c r="H231" s="239">
        <f>0.9995*I231</f>
        <v>102.94968777495106</v>
      </c>
      <c r="I231" s="239">
        <f>SemiCountModelRU!AA234</f>
        <v>103.00118836913562</v>
      </c>
      <c r="J231" s="21">
        <f>SemiCountModelRU!AB234</f>
        <v>6.3897999999999984</v>
      </c>
    </row>
    <row r="232" spans="1:10" x14ac:dyDescent="0.35">
      <c r="A232" s="9" t="str">
        <f>SemiCountModelRU!A235</f>
        <v>BSBGR1770548</v>
      </c>
      <c r="B232" s="131" t="s">
        <v>149</v>
      </c>
      <c r="C232" s="23">
        <f>SemiCountModelRU!C235</f>
        <v>45520</v>
      </c>
      <c r="D232" s="16">
        <f>SemiCountModelRU!D235</f>
        <v>56477</v>
      </c>
      <c r="E232" s="198">
        <v>6672100</v>
      </c>
      <c r="G232" s="62">
        <f>SemiCountModelRU!V235/10</f>
        <v>6.62</v>
      </c>
      <c r="H232" s="239">
        <f>0.9995*I232</f>
        <v>102.33291825611946</v>
      </c>
      <c r="I232" s="239">
        <f>SemiCountModelRU!AA235</f>
        <v>102.38411031127509</v>
      </c>
      <c r="J232" s="21">
        <f>SemiCountModelRU!AB235</f>
        <v>6.4363999999999981</v>
      </c>
    </row>
    <row r="233" spans="1:10" x14ac:dyDescent="0.35">
      <c r="A233" s="9" t="str">
        <f>SemiCountModelRU!A236</f>
        <v>BSBGR1780547</v>
      </c>
      <c r="B233" s="131" t="s">
        <v>149</v>
      </c>
      <c r="C233" s="23">
        <f>SemiCountModelRU!C236</f>
        <v>45551</v>
      </c>
      <c r="D233" s="16">
        <f>SemiCountModelRU!D236</f>
        <v>56508</v>
      </c>
      <c r="E233" s="198">
        <v>20288100</v>
      </c>
      <c r="G233" s="62">
        <f>SemiCountModelRU!V236/10</f>
        <v>6.62</v>
      </c>
      <c r="H233" s="239">
        <f>0.9995*I233</f>
        <v>102.33543050239471</v>
      </c>
      <c r="I233" s="239">
        <f>SemiCountModelRU!AA236</f>
        <v>102.38662381430186</v>
      </c>
      <c r="J233" s="21">
        <f>SemiCountModelRU!AB236</f>
        <v>6.4363999999999981</v>
      </c>
    </row>
    <row r="234" spans="1:10" x14ac:dyDescent="0.35">
      <c r="A234" s="9" t="str">
        <f>SemiCountModelRU!A237</f>
        <v>BSBGR1790546</v>
      </c>
      <c r="B234" s="15" t="s">
        <v>149</v>
      </c>
      <c r="C234" s="23">
        <f>SemiCountModelRU!C237</f>
        <v>45587</v>
      </c>
      <c r="D234" s="16">
        <f>SemiCountModelRU!D237</f>
        <v>56544</v>
      </c>
      <c r="E234" s="198">
        <v>40122500</v>
      </c>
      <c r="G234" s="62">
        <f>SemiCountModelRU!V237/10</f>
        <v>6.65</v>
      </c>
      <c r="H234" s="239">
        <f>0.9995*I234</f>
        <v>102.72858120662852</v>
      </c>
      <c r="I234" s="239">
        <f>SemiCountModelRU!AA237</f>
        <v>102.77997119222462</v>
      </c>
      <c r="J234" s="21">
        <f>SemiCountModelRU!AB237</f>
        <v>6.4363999999999981</v>
      </c>
    </row>
    <row r="235" spans="1:10" x14ac:dyDescent="0.35">
      <c r="A235" s="9"/>
      <c r="B235" s="131"/>
      <c r="C235" s="23"/>
      <c r="D235" s="16"/>
      <c r="E235" s="198"/>
      <c r="G235" s="62"/>
      <c r="H235" s="239"/>
      <c r="I235" s="239"/>
      <c r="J235" s="21"/>
    </row>
    <row r="236" spans="1:10" x14ac:dyDescent="0.35">
      <c r="A236" s="25" t="s">
        <v>217</v>
      </c>
    </row>
    <row r="237" spans="1:10" x14ac:dyDescent="0.35">
      <c r="A237" s="25" t="s">
        <v>702</v>
      </c>
    </row>
    <row r="238" spans="1:10" x14ac:dyDescent="0.35">
      <c r="A238" s="250" t="s">
        <v>704</v>
      </c>
    </row>
    <row r="239" spans="1:10" x14ac:dyDescent="0.35">
      <c r="A239" s="25" t="s">
        <v>703</v>
      </c>
    </row>
  </sheetData>
  <pageMargins left="0.9055118110236221" right="0.70866141732283472" top="0.74803149606299213" bottom="0.74803149606299213" header="0.31496062992125984" footer="0.31496062992125984"/>
  <pageSetup scale="86" fitToHeight="0" orientation="portrait" r:id="rId1"/>
  <headerFooter>
    <oddFooter>&amp;Ldomesticdebt@centralbankbahamas.com&amp;RPage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K236"/>
  <sheetViews>
    <sheetView workbookViewId="0">
      <selection activeCell="A6" sqref="A6:K219"/>
    </sheetView>
  </sheetViews>
  <sheetFormatPr defaultRowHeight="14.5" x14ac:dyDescent="0.35"/>
  <cols>
    <col min="1" max="1" width="14.1796875" customWidth="1"/>
    <col min="2" max="2" width="13.81640625" bestFit="1" customWidth="1"/>
    <col min="4" max="6" width="13.26953125" customWidth="1"/>
    <col min="7" max="7" width="11" customWidth="1"/>
    <col min="8" max="10" width="13.26953125" customWidth="1"/>
    <col min="11" max="11" width="7.54296875" bestFit="1" customWidth="1"/>
  </cols>
  <sheetData>
    <row r="1" spans="1:11" x14ac:dyDescent="0.35">
      <c r="F1" s="194"/>
    </row>
    <row r="2" spans="1:11" ht="21" x14ac:dyDescent="0.5">
      <c r="D2" s="24" t="s">
        <v>219</v>
      </c>
      <c r="F2" s="194"/>
    </row>
    <row r="3" spans="1:11" x14ac:dyDescent="0.35">
      <c r="D3" t="s">
        <v>215</v>
      </c>
      <c r="E3" s="16">
        <f>SemiCountModelRU!E1</f>
        <v>46068</v>
      </c>
      <c r="F3" s="195"/>
    </row>
    <row r="4" spans="1:11" x14ac:dyDescent="0.35">
      <c r="D4" t="s">
        <v>216</v>
      </c>
      <c r="E4" s="16">
        <f>+E3+1</f>
        <v>46069</v>
      </c>
      <c r="F4" s="195"/>
    </row>
    <row r="5" spans="1:11" ht="29" x14ac:dyDescent="0.35">
      <c r="A5" s="13" t="s">
        <v>7</v>
      </c>
      <c r="B5" s="13" t="s">
        <v>401</v>
      </c>
      <c r="C5" s="14" t="s">
        <v>213</v>
      </c>
      <c r="D5" s="14" t="s">
        <v>220</v>
      </c>
      <c r="E5" s="14" t="s">
        <v>1</v>
      </c>
      <c r="F5" s="196" t="s">
        <v>387</v>
      </c>
      <c r="G5" s="14" t="s">
        <v>205</v>
      </c>
      <c r="H5" s="14" t="s">
        <v>252</v>
      </c>
      <c r="I5" s="14" t="s">
        <v>212</v>
      </c>
      <c r="J5" s="14" t="s">
        <v>211</v>
      </c>
      <c r="K5" s="14" t="s">
        <v>214</v>
      </c>
    </row>
    <row r="6" spans="1:11" x14ac:dyDescent="0.35">
      <c r="A6" s="1" t="s">
        <v>99</v>
      </c>
      <c r="B6" s="1" t="s">
        <v>402</v>
      </c>
      <c r="C6" s="15" t="s">
        <v>9</v>
      </c>
      <c r="D6" s="16">
        <v>39414</v>
      </c>
      <c r="E6" s="16">
        <v>44163</v>
      </c>
      <c r="F6" s="198">
        <v>6500900</v>
      </c>
      <c r="G6" s="7">
        <v>9.375E-2</v>
      </c>
      <c r="H6" s="19">
        <v>4.34375</v>
      </c>
      <c r="I6" s="20">
        <v>100.0395851964176</v>
      </c>
      <c r="J6" s="20">
        <v>100.08963001142331</v>
      </c>
      <c r="K6" s="21">
        <v>4.3398601828223802</v>
      </c>
    </row>
    <row r="7" spans="1:11" x14ac:dyDescent="0.35">
      <c r="A7" s="1" t="s">
        <v>42</v>
      </c>
      <c r="B7" s="1" t="s">
        <v>403</v>
      </c>
      <c r="C7" s="15" t="s">
        <v>9</v>
      </c>
      <c r="D7" s="16">
        <v>37594</v>
      </c>
      <c r="E7" s="16">
        <v>44169</v>
      </c>
      <c r="F7" s="198">
        <v>15000000</v>
      </c>
      <c r="G7" s="7">
        <v>0.34375</v>
      </c>
      <c r="H7" s="19">
        <v>4.59375</v>
      </c>
      <c r="I7" s="20">
        <v>100.09385520899345</v>
      </c>
      <c r="J7" s="20">
        <v>100.14392717257974</v>
      </c>
      <c r="K7" s="21">
        <v>4.5871478478006082</v>
      </c>
    </row>
    <row r="8" spans="1:11" x14ac:dyDescent="0.35">
      <c r="A8" s="1" t="s">
        <v>30</v>
      </c>
      <c r="B8" s="1" t="s">
        <v>404</v>
      </c>
      <c r="C8" s="15" t="s">
        <v>9</v>
      </c>
      <c r="D8" s="16">
        <v>37237</v>
      </c>
      <c r="E8" s="16">
        <v>44177</v>
      </c>
      <c r="F8" s="198">
        <v>10000000</v>
      </c>
      <c r="G8" s="7">
        <v>0.53125</v>
      </c>
      <c r="H8" s="19">
        <v>4.78125</v>
      </c>
      <c r="I8" s="20">
        <v>100.1681765419475</v>
      </c>
      <c r="J8" s="20">
        <v>100.21828568478989</v>
      </c>
      <c r="K8" s="21">
        <v>4.7708359480805305</v>
      </c>
    </row>
    <row r="9" spans="1:11" x14ac:dyDescent="0.35">
      <c r="A9" s="1" t="s">
        <v>77</v>
      </c>
      <c r="B9" s="1" t="s">
        <v>405</v>
      </c>
      <c r="C9" s="15" t="s">
        <v>9</v>
      </c>
      <c r="D9" s="16">
        <v>38735</v>
      </c>
      <c r="E9" s="16">
        <v>44214</v>
      </c>
      <c r="F9" s="198">
        <v>10000000</v>
      </c>
      <c r="G9" s="7">
        <v>0.15625</v>
      </c>
      <c r="H9" s="19">
        <v>4.40625</v>
      </c>
      <c r="I9" s="20">
        <v>100.3971137934917</v>
      </c>
      <c r="J9" s="20">
        <v>100.44733746222281</v>
      </c>
      <c r="K9" s="21">
        <v>4.3866269742163597</v>
      </c>
    </row>
    <row r="10" spans="1:11" x14ac:dyDescent="0.35">
      <c r="A10" s="1" t="s">
        <v>263</v>
      </c>
      <c r="B10" s="1" t="s">
        <v>406</v>
      </c>
      <c r="C10" s="15" t="s">
        <v>149</v>
      </c>
      <c r="D10" s="16">
        <v>43154</v>
      </c>
      <c r="E10" s="16">
        <v>44250</v>
      </c>
      <c r="F10" s="198">
        <v>1000000</v>
      </c>
      <c r="G10" s="7"/>
      <c r="H10" s="19">
        <v>3.02</v>
      </c>
      <c r="I10" s="20">
        <v>100.17755433925424</v>
      </c>
      <c r="J10" s="20">
        <v>100.2276681733409</v>
      </c>
      <c r="K10" s="21">
        <v>2.1819999999999999</v>
      </c>
    </row>
    <row r="11" spans="1:11" x14ac:dyDescent="0.35">
      <c r="A11" s="1" t="s">
        <v>393</v>
      </c>
      <c r="B11" s="1" t="s">
        <v>407</v>
      </c>
      <c r="C11" s="15" t="s">
        <v>149</v>
      </c>
      <c r="D11" s="16">
        <v>43920</v>
      </c>
      <c r="E11" s="16">
        <v>44285</v>
      </c>
      <c r="F11" s="198">
        <v>75000000</v>
      </c>
      <c r="G11" s="7"/>
      <c r="H11" s="19">
        <v>2.57</v>
      </c>
      <c r="I11" s="20">
        <v>100.09208729299397</v>
      </c>
      <c r="J11" s="20">
        <v>100.14215837218005</v>
      </c>
      <c r="K11" s="21">
        <v>2.1819999999999999</v>
      </c>
    </row>
    <row r="12" spans="1:11" x14ac:dyDescent="0.35">
      <c r="A12" s="1" t="s">
        <v>45</v>
      </c>
      <c r="B12" s="1" t="s">
        <v>408</v>
      </c>
      <c r="C12" s="15" t="s">
        <v>9</v>
      </c>
      <c r="D12" s="16">
        <v>37719</v>
      </c>
      <c r="E12" s="16">
        <v>44294</v>
      </c>
      <c r="F12" s="198">
        <v>15000000</v>
      </c>
      <c r="G12" s="7">
        <v>0.3125</v>
      </c>
      <c r="H12" s="19">
        <v>4.5625</v>
      </c>
      <c r="I12" s="20">
        <v>101.0151018894137</v>
      </c>
      <c r="J12" s="20">
        <v>101.06563470676707</v>
      </c>
      <c r="K12" s="21">
        <v>4.5143930607448191</v>
      </c>
    </row>
    <row r="13" spans="1:11" x14ac:dyDescent="0.35">
      <c r="A13" s="1" t="s">
        <v>33</v>
      </c>
      <c r="B13" s="1" t="s">
        <v>409</v>
      </c>
      <c r="C13" s="15" t="s">
        <v>9</v>
      </c>
      <c r="D13" s="16">
        <v>37372</v>
      </c>
      <c r="E13" s="16">
        <v>44312</v>
      </c>
      <c r="F13" s="198">
        <v>10465000</v>
      </c>
      <c r="G13" s="7">
        <v>0.5625</v>
      </c>
      <c r="H13" s="19">
        <v>4.8125</v>
      </c>
      <c r="I13" s="20">
        <v>101.33405029421819</v>
      </c>
      <c r="J13" s="20">
        <v>101.38474266555096</v>
      </c>
      <c r="K13" s="21">
        <v>4.746769458078643</v>
      </c>
    </row>
    <row r="14" spans="1:11" x14ac:dyDescent="0.35">
      <c r="A14" s="1" t="s">
        <v>394</v>
      </c>
      <c r="B14" s="1" t="s">
        <v>410</v>
      </c>
      <c r="C14" s="15" t="s">
        <v>149</v>
      </c>
      <c r="D14" s="16">
        <v>43956</v>
      </c>
      <c r="E14" s="16">
        <v>44321</v>
      </c>
      <c r="F14" s="198">
        <v>58000000</v>
      </c>
      <c r="G14" s="7"/>
      <c r="H14" s="19">
        <v>2.57</v>
      </c>
      <c r="I14" s="20">
        <v>100.36898558257721</v>
      </c>
      <c r="J14" s="20">
        <v>100.41919518016729</v>
      </c>
      <c r="K14" s="21">
        <v>1.6679999999999999</v>
      </c>
    </row>
    <row r="15" spans="1:11" x14ac:dyDescent="0.35">
      <c r="A15" s="1" t="s">
        <v>146</v>
      </c>
      <c r="B15" s="1" t="s">
        <v>411</v>
      </c>
      <c r="C15" s="15" t="s">
        <v>9</v>
      </c>
      <c r="D15" s="16">
        <v>41086</v>
      </c>
      <c r="E15" s="16">
        <v>44373</v>
      </c>
      <c r="F15" s="198">
        <v>4000000</v>
      </c>
      <c r="G15" s="7">
        <v>3.125E-2</v>
      </c>
      <c r="H15" s="19">
        <v>4.28125</v>
      </c>
      <c r="I15" s="20">
        <v>100.22536392756165</v>
      </c>
      <c r="J15" s="20">
        <v>100.27550167840084</v>
      </c>
      <c r="K15" s="21">
        <v>4.2694874903050959</v>
      </c>
    </row>
    <row r="16" spans="1:11" x14ac:dyDescent="0.35">
      <c r="A16" s="1" t="s">
        <v>283</v>
      </c>
      <c r="B16" s="1" t="s">
        <v>412</v>
      </c>
      <c r="C16" s="15" t="s">
        <v>149</v>
      </c>
      <c r="D16" s="16">
        <v>43294</v>
      </c>
      <c r="E16" s="16">
        <v>44390</v>
      </c>
      <c r="F16" s="198">
        <v>8000000</v>
      </c>
      <c r="G16" s="7"/>
      <c r="H16" s="19">
        <v>2.85</v>
      </c>
      <c r="I16" s="20">
        <v>100.71938611032742</v>
      </c>
      <c r="J16" s="20">
        <v>100.76977099582533</v>
      </c>
      <c r="K16" s="21">
        <v>1.6679999999999999</v>
      </c>
    </row>
    <row r="17" spans="1:11" x14ac:dyDescent="0.35">
      <c r="A17" s="1" t="s">
        <v>155</v>
      </c>
      <c r="B17" s="1" t="s">
        <v>413</v>
      </c>
      <c r="C17" s="15" t="s">
        <v>149</v>
      </c>
      <c r="D17" s="16">
        <v>41106</v>
      </c>
      <c r="E17" s="16">
        <v>44393</v>
      </c>
      <c r="F17" s="198">
        <v>20000000</v>
      </c>
      <c r="G17" s="7"/>
      <c r="H17" s="19">
        <v>4.0999999999999996</v>
      </c>
      <c r="I17" s="20">
        <v>101.55271342752974</v>
      </c>
      <c r="J17" s="20">
        <v>101.60351518512229</v>
      </c>
      <c r="K17" s="21">
        <v>1.6679999999999999</v>
      </c>
    </row>
    <row r="18" spans="1:11" x14ac:dyDescent="0.35">
      <c r="A18" s="1" t="s">
        <v>55</v>
      </c>
      <c r="B18" s="1" t="s">
        <v>414</v>
      </c>
      <c r="C18" s="15" t="s">
        <v>9</v>
      </c>
      <c r="D18" s="16">
        <v>38197</v>
      </c>
      <c r="E18" s="16">
        <v>44406</v>
      </c>
      <c r="F18" s="198">
        <v>10000000</v>
      </c>
      <c r="G18" s="7">
        <v>0.21875</v>
      </c>
      <c r="H18" s="19">
        <v>4.46875</v>
      </c>
      <c r="I18" s="20">
        <v>100.48657041390298</v>
      </c>
      <c r="J18" s="20">
        <v>100.53683883331964</v>
      </c>
      <c r="K18" s="21">
        <v>4.4448881145037351</v>
      </c>
    </row>
    <row r="19" spans="1:11" x14ac:dyDescent="0.35">
      <c r="A19" s="1" t="s">
        <v>26</v>
      </c>
      <c r="B19" s="1" t="s">
        <v>415</v>
      </c>
      <c r="C19" s="15" t="s">
        <v>9</v>
      </c>
      <c r="D19" s="16">
        <v>37102</v>
      </c>
      <c r="E19" s="16">
        <v>44407</v>
      </c>
      <c r="F19" s="198">
        <v>14300000</v>
      </c>
      <c r="G19" s="7">
        <v>0.5625</v>
      </c>
      <c r="H19" s="19">
        <v>4.8125</v>
      </c>
      <c r="I19" s="20">
        <v>100.56478811602626</v>
      </c>
      <c r="J19" s="20">
        <v>100.61509566385818</v>
      </c>
      <c r="K19" s="21">
        <v>4.783079485485886</v>
      </c>
    </row>
    <row r="20" spans="1:11" x14ac:dyDescent="0.35">
      <c r="A20" s="1" t="s">
        <v>36</v>
      </c>
      <c r="B20" s="1" t="s">
        <v>416</v>
      </c>
      <c r="C20" s="15" t="s">
        <v>9</v>
      </c>
      <c r="D20" s="16">
        <v>37505</v>
      </c>
      <c r="E20" s="16">
        <v>44445</v>
      </c>
      <c r="F20" s="198">
        <v>15000000</v>
      </c>
      <c r="G20" s="7">
        <v>0.375</v>
      </c>
      <c r="H20" s="19">
        <v>4.625</v>
      </c>
      <c r="I20" s="20">
        <v>100.79055306728367</v>
      </c>
      <c r="J20" s="20">
        <v>100.8409735540607</v>
      </c>
      <c r="K20" s="21">
        <v>4.5864293421567819</v>
      </c>
    </row>
    <row r="21" spans="1:11" x14ac:dyDescent="0.35">
      <c r="A21" s="1" t="s">
        <v>73</v>
      </c>
      <c r="B21" s="1" t="s">
        <v>417</v>
      </c>
      <c r="C21" s="15" t="s">
        <v>9</v>
      </c>
      <c r="D21" s="16">
        <v>38602</v>
      </c>
      <c r="E21" s="16">
        <v>44446</v>
      </c>
      <c r="F21" s="198">
        <v>15000000</v>
      </c>
      <c r="G21" s="7">
        <v>0.15625</v>
      </c>
      <c r="H21" s="19">
        <v>4.40625</v>
      </c>
      <c r="I21" s="20">
        <v>100.73150847709003</v>
      </c>
      <c r="J21" s="20">
        <v>100.78189942680343</v>
      </c>
      <c r="K21" s="21">
        <v>4.3720648499983881</v>
      </c>
    </row>
    <row r="22" spans="1:11" x14ac:dyDescent="0.35">
      <c r="A22" s="1" t="s">
        <v>86</v>
      </c>
      <c r="B22" s="1" t="s">
        <v>418</v>
      </c>
      <c r="C22" s="15" t="s">
        <v>9</v>
      </c>
      <c r="D22" s="16">
        <v>38982</v>
      </c>
      <c r="E22" s="16">
        <v>44461</v>
      </c>
      <c r="F22" s="198">
        <v>10000000</v>
      </c>
      <c r="G22" s="7">
        <v>0.15625</v>
      </c>
      <c r="H22" s="19">
        <v>4.40625</v>
      </c>
      <c r="I22" s="20">
        <v>100.8358418158594</v>
      </c>
      <c r="J22" s="20">
        <v>100.88628495833856</v>
      </c>
      <c r="K22" s="21">
        <v>4.367541139828452</v>
      </c>
    </row>
    <row r="23" spans="1:11" x14ac:dyDescent="0.35">
      <c r="A23" s="1" t="s">
        <v>190</v>
      </c>
      <c r="B23" s="1" t="s">
        <v>419</v>
      </c>
      <c r="C23" s="15" t="s">
        <v>149</v>
      </c>
      <c r="D23" s="16">
        <v>42656</v>
      </c>
      <c r="E23" s="16">
        <v>44482</v>
      </c>
      <c r="F23" s="198">
        <v>5000000</v>
      </c>
      <c r="G23" s="7"/>
      <c r="H23" s="19">
        <v>3.25</v>
      </c>
      <c r="I23" s="20">
        <v>100.3690667261582</v>
      </c>
      <c r="J23" s="20">
        <v>100.41927636434036</v>
      </c>
      <c r="K23" s="21">
        <v>2.78</v>
      </c>
    </row>
    <row r="24" spans="1:11" x14ac:dyDescent="0.35">
      <c r="A24" s="1" t="s">
        <v>296</v>
      </c>
      <c r="B24" s="1" t="s">
        <v>420</v>
      </c>
      <c r="C24" s="15" t="s">
        <v>149</v>
      </c>
      <c r="D24" s="16">
        <v>43388</v>
      </c>
      <c r="E24" s="16">
        <v>44484</v>
      </c>
      <c r="F24" s="198">
        <v>3058400</v>
      </c>
      <c r="G24" s="7"/>
      <c r="H24" s="19">
        <v>2.7600000000000002</v>
      </c>
      <c r="I24" s="20">
        <v>99.932061299129458</v>
      </c>
      <c r="J24" s="20">
        <v>99.982052325292102</v>
      </c>
      <c r="K24" s="21">
        <v>2.78</v>
      </c>
    </row>
    <row r="25" spans="1:11" x14ac:dyDescent="0.35">
      <c r="A25" s="1" t="s">
        <v>627</v>
      </c>
      <c r="B25" s="1" t="s">
        <v>634</v>
      </c>
      <c r="C25" s="15" t="s">
        <v>149</v>
      </c>
      <c r="D25" s="16">
        <v>44133</v>
      </c>
      <c r="E25" s="16">
        <v>44498</v>
      </c>
      <c r="F25" s="198">
        <v>75000000</v>
      </c>
      <c r="G25" s="7"/>
      <c r="H25" s="19">
        <v>2.7800000000000002</v>
      </c>
      <c r="I25" s="20">
        <v>99.95</v>
      </c>
      <c r="J25" s="20">
        <v>100</v>
      </c>
      <c r="K25" s="21">
        <v>2.78</v>
      </c>
    </row>
    <row r="26" spans="1:11" x14ac:dyDescent="0.35">
      <c r="A26" s="1" t="s">
        <v>179</v>
      </c>
      <c r="B26" s="1" t="s">
        <v>421</v>
      </c>
      <c r="C26" s="15" t="s">
        <v>149</v>
      </c>
      <c r="D26" s="16">
        <v>41942</v>
      </c>
      <c r="E26" s="16">
        <v>44499</v>
      </c>
      <c r="F26" s="198">
        <v>4600000</v>
      </c>
      <c r="G26" s="7"/>
      <c r="H26" s="19">
        <v>3.5200000000000005</v>
      </c>
      <c r="I26" s="20">
        <v>100.643148612125</v>
      </c>
      <c r="J26" s="20">
        <v>100.6934953598049</v>
      </c>
      <c r="K26" s="21">
        <v>2.78</v>
      </c>
    </row>
    <row r="27" spans="1:11" x14ac:dyDescent="0.35">
      <c r="A27" s="1" t="s">
        <v>41</v>
      </c>
      <c r="B27" s="1" t="s">
        <v>422</v>
      </c>
      <c r="C27" s="15" t="s">
        <v>9</v>
      </c>
      <c r="D27" s="16">
        <v>37594</v>
      </c>
      <c r="E27" s="16">
        <v>44534</v>
      </c>
      <c r="F27" s="198">
        <v>15000000</v>
      </c>
      <c r="G27" s="7">
        <v>0.375</v>
      </c>
      <c r="H27" s="19">
        <v>4.625</v>
      </c>
      <c r="I27" s="20">
        <v>100.09547301386291</v>
      </c>
      <c r="J27" s="20">
        <v>100.14554578675629</v>
      </c>
      <c r="K27" s="21">
        <v>4.6182782905274573</v>
      </c>
    </row>
    <row r="28" spans="1:11" x14ac:dyDescent="0.35">
      <c r="A28" s="1" t="s">
        <v>29</v>
      </c>
      <c r="B28" s="1" t="s">
        <v>423</v>
      </c>
      <c r="C28" s="15" t="s">
        <v>9</v>
      </c>
      <c r="D28" s="16">
        <v>37237</v>
      </c>
      <c r="E28" s="16">
        <v>44542</v>
      </c>
      <c r="F28" s="198">
        <v>10947800</v>
      </c>
      <c r="G28" s="7">
        <v>0.5625</v>
      </c>
      <c r="H28" s="19">
        <v>4.8125</v>
      </c>
      <c r="I28" s="20">
        <v>100.17047507273075</v>
      </c>
      <c r="J28" s="20">
        <v>100.22058536541346</v>
      </c>
      <c r="K28" s="21">
        <v>4.8019076943655667</v>
      </c>
    </row>
    <row r="29" spans="1:11" x14ac:dyDescent="0.35">
      <c r="A29" s="1" t="s">
        <v>193</v>
      </c>
      <c r="B29" s="1" t="s">
        <v>424</v>
      </c>
      <c r="C29" s="15" t="s">
        <v>149</v>
      </c>
      <c r="D29" s="16">
        <v>42723</v>
      </c>
      <c r="E29" s="16">
        <v>44549</v>
      </c>
      <c r="F29" s="198">
        <v>20000000</v>
      </c>
      <c r="G29" s="7"/>
      <c r="H29" s="19">
        <v>3.75</v>
      </c>
      <c r="I29" s="20">
        <v>100.98680352141841</v>
      </c>
      <c r="J29" s="20">
        <v>101.03732218250966</v>
      </c>
      <c r="K29" s="21">
        <v>2.78</v>
      </c>
    </row>
    <row r="30" spans="1:11" x14ac:dyDescent="0.35">
      <c r="A30" s="1" t="s">
        <v>310</v>
      </c>
      <c r="B30" s="1" t="s">
        <v>425</v>
      </c>
      <c r="C30" s="15" t="s">
        <v>149</v>
      </c>
      <c r="D30" s="16">
        <v>43480</v>
      </c>
      <c r="E30" s="16">
        <v>44576</v>
      </c>
      <c r="F30" s="198">
        <v>1000000</v>
      </c>
      <c r="G30" s="7"/>
      <c r="H30" s="19">
        <v>2.7199999999999998</v>
      </c>
      <c r="I30" s="20">
        <v>99.881597572510188</v>
      </c>
      <c r="J30" s="20">
        <v>99.931563354187276</v>
      </c>
      <c r="K30" s="21">
        <v>2.78</v>
      </c>
    </row>
    <row r="31" spans="1:11" x14ac:dyDescent="0.35">
      <c r="A31" s="1" t="s">
        <v>44</v>
      </c>
      <c r="B31" s="1" t="s">
        <v>426</v>
      </c>
      <c r="C31" s="15" t="s">
        <v>9</v>
      </c>
      <c r="D31" s="16">
        <v>37719</v>
      </c>
      <c r="E31" s="16">
        <v>44659</v>
      </c>
      <c r="F31" s="198">
        <v>15000000</v>
      </c>
      <c r="G31" s="7">
        <v>0.34375</v>
      </c>
      <c r="H31" s="19">
        <v>4.59375</v>
      </c>
      <c r="I31" s="20">
        <v>101.0273239854164</v>
      </c>
      <c r="J31" s="20">
        <v>101.07786291687484</v>
      </c>
      <c r="K31" s="21">
        <v>4.5447636776589171</v>
      </c>
    </row>
    <row r="32" spans="1:11" x14ac:dyDescent="0.35">
      <c r="A32" s="1" t="s">
        <v>316</v>
      </c>
      <c r="B32" s="1" t="s">
        <v>427</v>
      </c>
      <c r="C32" s="15" t="s">
        <v>149</v>
      </c>
      <c r="D32" s="16">
        <v>43570</v>
      </c>
      <c r="E32" s="16">
        <v>44666</v>
      </c>
      <c r="F32" s="198">
        <v>1000000</v>
      </c>
      <c r="G32" s="7"/>
      <c r="H32" s="19">
        <v>2.79</v>
      </c>
      <c r="I32" s="20">
        <v>99.96376229599494</v>
      </c>
      <c r="J32" s="20">
        <v>100.01376918058523</v>
      </c>
      <c r="K32" s="21">
        <v>2.78</v>
      </c>
    </row>
    <row r="33" spans="1:11" x14ac:dyDescent="0.35">
      <c r="A33" s="1" t="s">
        <v>63</v>
      </c>
      <c r="B33" s="1" t="s">
        <v>428</v>
      </c>
      <c r="C33" s="15" t="s">
        <v>9</v>
      </c>
      <c r="D33" s="16">
        <v>38469</v>
      </c>
      <c r="E33" s="16">
        <v>44678</v>
      </c>
      <c r="F33" s="198">
        <v>10000000</v>
      </c>
      <c r="G33" s="7">
        <v>0.21875</v>
      </c>
      <c r="H33" s="19">
        <v>4.46875</v>
      </c>
      <c r="I33" s="20">
        <v>101.19033025496313</v>
      </c>
      <c r="J33" s="20">
        <v>101.24095073032829</v>
      </c>
      <c r="K33" s="21">
        <v>4.4139747481266163</v>
      </c>
    </row>
    <row r="34" spans="1:11" x14ac:dyDescent="0.35">
      <c r="A34" s="1" t="s">
        <v>237</v>
      </c>
      <c r="B34" s="1" t="s">
        <v>429</v>
      </c>
      <c r="C34" s="15" t="s">
        <v>149</v>
      </c>
      <c r="D34" s="16">
        <v>42930</v>
      </c>
      <c r="E34" s="16">
        <v>44756</v>
      </c>
      <c r="F34" s="198">
        <v>5000000</v>
      </c>
      <c r="G34" s="7"/>
      <c r="H34" s="19">
        <v>3.5</v>
      </c>
      <c r="I34" s="20">
        <v>100.89098111968288</v>
      </c>
      <c r="J34" s="20">
        <v>100.94145184560567</v>
      </c>
      <c r="K34" s="21">
        <v>2.915</v>
      </c>
    </row>
    <row r="35" spans="1:11" x14ac:dyDescent="0.35">
      <c r="A35" s="1" t="s">
        <v>338</v>
      </c>
      <c r="B35" s="1" t="s">
        <v>430</v>
      </c>
      <c r="C35" s="15" t="s">
        <v>149</v>
      </c>
      <c r="D35" s="16">
        <v>43661</v>
      </c>
      <c r="E35" s="16">
        <v>44757</v>
      </c>
      <c r="F35" s="198">
        <v>500000</v>
      </c>
      <c r="G35" s="7"/>
      <c r="H35" s="19">
        <v>2.8600000000000003</v>
      </c>
      <c r="I35" s="20">
        <v>99.861389187032771</v>
      </c>
      <c r="J35" s="20">
        <v>99.911344859462503</v>
      </c>
      <c r="K35" s="21">
        <v>2.915</v>
      </c>
    </row>
    <row r="36" spans="1:11" x14ac:dyDescent="0.35">
      <c r="A36" s="1" t="s">
        <v>154</v>
      </c>
      <c r="B36" s="1" t="s">
        <v>431</v>
      </c>
      <c r="C36" s="15" t="s">
        <v>149</v>
      </c>
      <c r="D36" s="16">
        <v>41106</v>
      </c>
      <c r="E36" s="16">
        <v>44758</v>
      </c>
      <c r="F36" s="198">
        <v>20000000</v>
      </c>
      <c r="G36" s="7"/>
      <c r="H36" s="19">
        <v>4.125</v>
      </c>
      <c r="I36" s="20">
        <v>101.90257269325467</v>
      </c>
      <c r="J36" s="20">
        <v>101.95354946798865</v>
      </c>
      <c r="K36" s="21">
        <v>2.915</v>
      </c>
    </row>
    <row r="37" spans="1:11" x14ac:dyDescent="0.35">
      <c r="A37" s="1" t="s">
        <v>48</v>
      </c>
      <c r="B37" s="1" t="s">
        <v>432</v>
      </c>
      <c r="C37" s="15" t="s">
        <v>9</v>
      </c>
      <c r="D37" s="16">
        <v>37823</v>
      </c>
      <c r="E37" s="16">
        <v>44763</v>
      </c>
      <c r="F37" s="198">
        <v>20000000</v>
      </c>
      <c r="G37" s="7">
        <v>0.34375</v>
      </c>
      <c r="H37" s="19">
        <v>4.59375</v>
      </c>
      <c r="I37" s="20">
        <v>100.45222296931433</v>
      </c>
      <c r="J37" s="20">
        <v>100.50247420641753</v>
      </c>
      <c r="K37" s="21">
        <v>4.5707829944217124</v>
      </c>
    </row>
    <row r="38" spans="1:11" x14ac:dyDescent="0.35">
      <c r="A38" s="1" t="s">
        <v>54</v>
      </c>
      <c r="B38" s="1" t="s">
        <v>433</v>
      </c>
      <c r="C38" s="15" t="s">
        <v>9</v>
      </c>
      <c r="D38" s="16">
        <v>38197</v>
      </c>
      <c r="E38" s="16">
        <v>44771</v>
      </c>
      <c r="F38" s="198">
        <v>10000000</v>
      </c>
      <c r="G38" s="7">
        <v>0.25</v>
      </c>
      <c r="H38" s="19">
        <v>4.5</v>
      </c>
      <c r="I38" s="20">
        <v>100.49294710399613</v>
      </c>
      <c r="J38" s="20">
        <v>100.5432187133528</v>
      </c>
      <c r="K38" s="21">
        <v>4.4756872294186563</v>
      </c>
    </row>
    <row r="39" spans="1:11" x14ac:dyDescent="0.35">
      <c r="A39" s="1" t="s">
        <v>35</v>
      </c>
      <c r="B39" s="1" t="s">
        <v>434</v>
      </c>
      <c r="C39" s="15" t="s">
        <v>9</v>
      </c>
      <c r="D39" s="16">
        <v>37505</v>
      </c>
      <c r="E39" s="16">
        <v>44810</v>
      </c>
      <c r="F39" s="198">
        <v>15000000</v>
      </c>
      <c r="G39" s="7">
        <v>0.40625</v>
      </c>
      <c r="H39" s="19">
        <v>4.65625</v>
      </c>
      <c r="I39" s="20">
        <v>100.79998205836435</v>
      </c>
      <c r="J39" s="20">
        <v>100.85040726199534</v>
      </c>
      <c r="K39" s="21">
        <v>4.6169868088918173</v>
      </c>
    </row>
    <row r="40" spans="1:11" x14ac:dyDescent="0.35">
      <c r="A40" s="1" t="s">
        <v>72</v>
      </c>
      <c r="B40" s="1" t="s">
        <v>435</v>
      </c>
      <c r="C40" s="15" t="s">
        <v>9</v>
      </c>
      <c r="D40" s="16">
        <v>38602</v>
      </c>
      <c r="E40" s="16">
        <v>44811</v>
      </c>
      <c r="F40" s="198">
        <v>15000000</v>
      </c>
      <c r="G40" s="7">
        <v>0.1875</v>
      </c>
      <c r="H40" s="19">
        <v>4.4375</v>
      </c>
      <c r="I40" s="20">
        <v>100.74102217565806</v>
      </c>
      <c r="J40" s="20">
        <v>100.79141788460035</v>
      </c>
      <c r="K40" s="21">
        <v>4.4026565883621664</v>
      </c>
    </row>
    <row r="41" spans="1:11" x14ac:dyDescent="0.35">
      <c r="A41" s="1" t="s">
        <v>85</v>
      </c>
      <c r="B41" s="1" t="s">
        <v>436</v>
      </c>
      <c r="C41" s="15" t="s">
        <v>9</v>
      </c>
      <c r="D41" s="16">
        <v>38982</v>
      </c>
      <c r="E41" s="16">
        <v>44826</v>
      </c>
      <c r="F41" s="198">
        <v>10000000</v>
      </c>
      <c r="G41" s="7">
        <v>0.1875</v>
      </c>
      <c r="H41" s="19">
        <v>4.4375</v>
      </c>
      <c r="I41" s="20">
        <v>100.84662561701074</v>
      </c>
      <c r="J41" s="20">
        <v>100.89707415408779</v>
      </c>
      <c r="K41" s="21">
        <v>4.3980462636836704</v>
      </c>
    </row>
    <row r="42" spans="1:11" x14ac:dyDescent="0.35">
      <c r="A42" s="1" t="s">
        <v>162</v>
      </c>
      <c r="B42" s="1" t="s">
        <v>437</v>
      </c>
      <c r="C42" s="15" t="s">
        <v>9</v>
      </c>
      <c r="D42" s="16">
        <v>41177</v>
      </c>
      <c r="E42" s="16">
        <v>44829</v>
      </c>
      <c r="F42" s="198">
        <v>10000000</v>
      </c>
      <c r="G42" s="7">
        <v>2.3438000000000001E-2</v>
      </c>
      <c r="H42" s="19">
        <v>4.2734379999999996</v>
      </c>
      <c r="I42" s="20">
        <v>100.80978898723613</v>
      </c>
      <c r="J42" s="20">
        <v>100.86021909678452</v>
      </c>
      <c r="K42" s="21">
        <v>4.2369905977491964</v>
      </c>
    </row>
    <row r="43" spans="1:11" x14ac:dyDescent="0.35">
      <c r="A43" s="1" t="s">
        <v>254</v>
      </c>
      <c r="B43" s="1" t="s">
        <v>438</v>
      </c>
      <c r="C43" s="15" t="s">
        <v>149</v>
      </c>
      <c r="D43" s="16">
        <v>43021</v>
      </c>
      <c r="E43" s="16">
        <v>44847</v>
      </c>
      <c r="F43" s="198">
        <v>5000000</v>
      </c>
      <c r="G43" s="7"/>
      <c r="H43" s="19">
        <v>3.5100000000000002</v>
      </c>
      <c r="I43" s="20">
        <v>101.04685423386047</v>
      </c>
      <c r="J43" s="20">
        <v>101.09740293532813</v>
      </c>
      <c r="K43" s="21">
        <v>2.915</v>
      </c>
    </row>
    <row r="44" spans="1:11" x14ac:dyDescent="0.35">
      <c r="A44" s="1" t="s">
        <v>367</v>
      </c>
      <c r="B44" s="1" t="s">
        <v>439</v>
      </c>
      <c r="C44" s="15" t="s">
        <v>149</v>
      </c>
      <c r="D44" s="16">
        <v>43753</v>
      </c>
      <c r="E44" s="16">
        <v>44849</v>
      </c>
      <c r="F44" s="198">
        <v>1500000</v>
      </c>
      <c r="G44" s="7"/>
      <c r="H44" s="19">
        <v>2.94</v>
      </c>
      <c r="I44" s="20">
        <v>99.996214923705182</v>
      </c>
      <c r="J44" s="20">
        <v>100.04623804272654</v>
      </c>
      <c r="K44" s="21">
        <v>2.915</v>
      </c>
    </row>
    <row r="45" spans="1:11" x14ac:dyDescent="0.35">
      <c r="A45" s="1" t="s">
        <v>60</v>
      </c>
      <c r="B45" s="1" t="s">
        <v>440</v>
      </c>
      <c r="C45" s="15" t="s">
        <v>9</v>
      </c>
      <c r="D45" s="16">
        <v>38282</v>
      </c>
      <c r="E45" s="16">
        <v>44856</v>
      </c>
      <c r="F45" s="198">
        <v>15000000</v>
      </c>
      <c r="G45" s="7">
        <v>0.25</v>
      </c>
      <c r="H45" s="19">
        <v>4.5</v>
      </c>
      <c r="I45" s="20">
        <v>101.16583621479886</v>
      </c>
      <c r="J45" s="20">
        <v>101.21644443701736</v>
      </c>
      <c r="K45" s="21">
        <v>4.4459178792831002</v>
      </c>
    </row>
    <row r="46" spans="1:11" x14ac:dyDescent="0.35">
      <c r="A46" s="1" t="s">
        <v>40</v>
      </c>
      <c r="B46" s="1" t="s">
        <v>441</v>
      </c>
      <c r="C46" s="15" t="s">
        <v>9</v>
      </c>
      <c r="D46" s="16">
        <v>37594</v>
      </c>
      <c r="E46" s="16">
        <v>44899</v>
      </c>
      <c r="F46" s="198">
        <v>20000000</v>
      </c>
      <c r="G46" s="7">
        <v>0.40625</v>
      </c>
      <c r="H46" s="19">
        <v>4.65625</v>
      </c>
      <c r="I46" s="20">
        <v>100.0970908187324</v>
      </c>
      <c r="J46" s="20">
        <v>100.14716440093285</v>
      </c>
      <c r="K46" s="21">
        <v>4.6494077269716767</v>
      </c>
    </row>
    <row r="47" spans="1:11" x14ac:dyDescent="0.35">
      <c r="A47" s="1" t="s">
        <v>386</v>
      </c>
      <c r="B47" s="1" t="s">
        <v>442</v>
      </c>
      <c r="C47" s="15" t="s">
        <v>149</v>
      </c>
      <c r="D47" s="16">
        <v>43847</v>
      </c>
      <c r="E47" s="16">
        <v>44943</v>
      </c>
      <c r="F47" s="198">
        <v>500000</v>
      </c>
      <c r="G47" s="7"/>
      <c r="H47" s="19">
        <v>3</v>
      </c>
      <c r="I47" s="20">
        <v>100.12760481535331</v>
      </c>
      <c r="J47" s="20">
        <v>100.1776936621844</v>
      </c>
      <c r="K47" s="21">
        <v>2.915</v>
      </c>
    </row>
    <row r="48" spans="1:11" x14ac:dyDescent="0.35">
      <c r="A48" s="1" t="s">
        <v>51</v>
      </c>
      <c r="B48" s="1" t="s">
        <v>443</v>
      </c>
      <c r="C48" s="15" t="s">
        <v>9</v>
      </c>
      <c r="D48" s="16">
        <v>38026</v>
      </c>
      <c r="E48" s="16">
        <v>44966</v>
      </c>
      <c r="F48" s="198">
        <v>10000000</v>
      </c>
      <c r="G48" s="7">
        <v>0.34375</v>
      </c>
      <c r="H48" s="19">
        <v>4.59375</v>
      </c>
      <c r="I48" s="20">
        <v>100.59433749952515</v>
      </c>
      <c r="J48" s="20">
        <v>100.64465982943987</v>
      </c>
      <c r="K48" s="21">
        <v>4.5643256262030389</v>
      </c>
    </row>
    <row r="49" spans="1:11" x14ac:dyDescent="0.35">
      <c r="A49" s="1" t="s">
        <v>264</v>
      </c>
      <c r="B49" s="1" t="s">
        <v>444</v>
      </c>
      <c r="C49" s="15" t="s">
        <v>149</v>
      </c>
      <c r="D49" s="16">
        <v>43154</v>
      </c>
      <c r="E49" s="16">
        <v>44980</v>
      </c>
      <c r="F49" s="198">
        <v>2000000</v>
      </c>
      <c r="G49" s="7"/>
      <c r="H49" s="19">
        <v>3.5200000000000005</v>
      </c>
      <c r="I49" s="20">
        <v>101.27119188365882</v>
      </c>
      <c r="J49" s="20">
        <v>101.32185281006385</v>
      </c>
      <c r="K49" s="21">
        <v>2.915</v>
      </c>
    </row>
    <row r="50" spans="1:11" x14ac:dyDescent="0.35">
      <c r="A50" s="1" t="s">
        <v>43</v>
      </c>
      <c r="B50" s="1" t="s">
        <v>445</v>
      </c>
      <c r="C50" s="15" t="s">
        <v>9</v>
      </c>
      <c r="D50" s="16">
        <v>37719</v>
      </c>
      <c r="E50" s="16">
        <v>45024</v>
      </c>
      <c r="F50" s="198">
        <v>16100000</v>
      </c>
      <c r="G50" s="7">
        <v>0.375</v>
      </c>
      <c r="H50" s="19">
        <v>4.625</v>
      </c>
      <c r="I50" s="20">
        <v>101.03954608141912</v>
      </c>
      <c r="J50" s="20">
        <v>101.0900911269826</v>
      </c>
      <c r="K50" s="21">
        <v>4.5751269471014568</v>
      </c>
    </row>
    <row r="51" spans="1:11" x14ac:dyDescent="0.35">
      <c r="A51" s="1" t="s">
        <v>397</v>
      </c>
      <c r="B51" s="1" t="s">
        <v>446</v>
      </c>
      <c r="C51" s="22" t="s">
        <v>149</v>
      </c>
      <c r="D51" s="23">
        <v>43942</v>
      </c>
      <c r="E51" s="16">
        <v>45037</v>
      </c>
      <c r="F51" s="198">
        <v>500000</v>
      </c>
      <c r="G51" s="7"/>
      <c r="H51" s="19">
        <v>2.94</v>
      </c>
      <c r="I51" s="20">
        <v>100.00821378389951</v>
      </c>
      <c r="J51" s="20">
        <v>100.05824290535217</v>
      </c>
      <c r="K51" s="21">
        <v>2.915</v>
      </c>
    </row>
    <row r="52" spans="1:11" x14ac:dyDescent="0.35">
      <c r="A52" s="1" t="s">
        <v>261</v>
      </c>
      <c r="B52" s="1" t="s">
        <v>447</v>
      </c>
      <c r="C52" s="22" t="s">
        <v>9</v>
      </c>
      <c r="D52" s="23">
        <v>38104</v>
      </c>
      <c r="E52" s="16">
        <v>45043</v>
      </c>
      <c r="F52" s="198">
        <v>10000000</v>
      </c>
      <c r="G52" s="7">
        <v>0.25</v>
      </c>
      <c r="H52" s="19">
        <v>4.5</v>
      </c>
      <c r="I52" s="20">
        <v>101.2041695196128</v>
      </c>
      <c r="J52" s="20">
        <v>101.25479691807183</v>
      </c>
      <c r="K52" s="21">
        <v>4.4442338901149334</v>
      </c>
    </row>
    <row r="53" spans="1:11" x14ac:dyDescent="0.35">
      <c r="A53" s="1" t="s">
        <v>614</v>
      </c>
      <c r="B53" s="1" t="s">
        <v>608</v>
      </c>
      <c r="C53" s="15" t="s">
        <v>149</v>
      </c>
      <c r="D53" s="16">
        <v>43997</v>
      </c>
      <c r="E53" s="16">
        <v>45092</v>
      </c>
      <c r="F53" s="198">
        <v>1862200</v>
      </c>
      <c r="G53" s="7"/>
      <c r="H53" s="19">
        <v>3.05</v>
      </c>
      <c r="I53" s="20">
        <v>99.95</v>
      </c>
      <c r="J53" s="20">
        <v>100</v>
      </c>
      <c r="K53" s="21">
        <v>3.05</v>
      </c>
    </row>
    <row r="54" spans="1:11" x14ac:dyDescent="0.35">
      <c r="A54" s="1" t="s">
        <v>275</v>
      </c>
      <c r="B54" s="1" t="s">
        <v>448</v>
      </c>
      <c r="C54" s="15" t="s">
        <v>149</v>
      </c>
      <c r="D54" s="16">
        <v>43294</v>
      </c>
      <c r="E54" s="16">
        <v>45120</v>
      </c>
      <c r="F54" s="198">
        <v>5000000</v>
      </c>
      <c r="G54" s="7"/>
      <c r="H54" s="19">
        <v>3.35</v>
      </c>
      <c r="I54" s="20">
        <v>100.70987368134762</v>
      </c>
      <c r="J54" s="20">
        <v>100.76025380825173</v>
      </c>
      <c r="K54" s="21">
        <v>3.05</v>
      </c>
    </row>
    <row r="55" spans="1:11" x14ac:dyDescent="0.35">
      <c r="A55" s="1" t="s">
        <v>181</v>
      </c>
      <c r="B55" s="1" t="s">
        <v>449</v>
      </c>
      <c r="C55" s="15" t="s">
        <v>149</v>
      </c>
      <c r="D55" s="16">
        <v>42202</v>
      </c>
      <c r="E55" s="16">
        <v>45124</v>
      </c>
      <c r="F55" s="198">
        <v>10000000</v>
      </c>
      <c r="G55" s="7"/>
      <c r="H55" s="19">
        <v>4.75</v>
      </c>
      <c r="I55" s="20">
        <v>104.27299991300464</v>
      </c>
      <c r="J55" s="20">
        <v>104.32516249425176</v>
      </c>
      <c r="K55" s="21">
        <v>3.05</v>
      </c>
    </row>
    <row r="56" spans="1:11" x14ac:dyDescent="0.35">
      <c r="A56" s="1" t="s">
        <v>47</v>
      </c>
      <c r="B56" s="1" t="s">
        <v>450</v>
      </c>
      <c r="C56" s="15" t="s">
        <v>9</v>
      </c>
      <c r="D56" s="16">
        <v>37823</v>
      </c>
      <c r="E56" s="16">
        <v>45128</v>
      </c>
      <c r="F56" s="198">
        <v>25000000</v>
      </c>
      <c r="G56" s="7">
        <v>0.375</v>
      </c>
      <c r="H56" s="19">
        <v>4.625</v>
      </c>
      <c r="I56" s="20">
        <v>100.45792062148656</v>
      </c>
      <c r="J56" s="20">
        <v>100.50817470884098</v>
      </c>
      <c r="K56" s="21">
        <v>4.6016157525475112</v>
      </c>
    </row>
    <row r="57" spans="1:11" x14ac:dyDescent="0.35">
      <c r="A57" s="1" t="s">
        <v>53</v>
      </c>
      <c r="B57" s="1" t="s">
        <v>451</v>
      </c>
      <c r="C57" s="15" t="s">
        <v>9</v>
      </c>
      <c r="D57" s="16">
        <v>38197</v>
      </c>
      <c r="E57" s="16">
        <v>45136</v>
      </c>
      <c r="F57" s="198">
        <v>20000000</v>
      </c>
      <c r="G57" s="7">
        <v>0.28125</v>
      </c>
      <c r="H57" s="19">
        <v>4.53125</v>
      </c>
      <c r="I57" s="20">
        <v>100.49932379408929</v>
      </c>
      <c r="J57" s="20">
        <v>100.54959859338598</v>
      </c>
      <c r="K57" s="21">
        <v>4.5064824359209918</v>
      </c>
    </row>
    <row r="58" spans="1:11" x14ac:dyDescent="0.35">
      <c r="A58" s="1" t="s">
        <v>71</v>
      </c>
      <c r="B58" s="1" t="s">
        <v>452</v>
      </c>
      <c r="C58" s="15" t="s">
        <v>9</v>
      </c>
      <c r="D58" s="16">
        <v>38602</v>
      </c>
      <c r="E58" s="16">
        <v>45176</v>
      </c>
      <c r="F58" s="198">
        <v>15000000</v>
      </c>
      <c r="G58" s="7">
        <v>0.21875</v>
      </c>
      <c r="H58" s="19">
        <v>4.46875</v>
      </c>
      <c r="I58" s="20">
        <v>100.7505358742261</v>
      </c>
      <c r="J58" s="20">
        <v>100.80093634239729</v>
      </c>
      <c r="K58" s="21">
        <v>4.4332425492762271</v>
      </c>
    </row>
    <row r="59" spans="1:11" x14ac:dyDescent="0.35">
      <c r="A59" s="1" t="s">
        <v>626</v>
      </c>
      <c r="B59" s="1" t="s">
        <v>633</v>
      </c>
      <c r="C59" s="15" t="s">
        <v>149</v>
      </c>
      <c r="D59" s="16">
        <v>44089</v>
      </c>
      <c r="E59" s="16">
        <v>45184</v>
      </c>
      <c r="F59" s="198">
        <v>3584800</v>
      </c>
      <c r="G59" s="7"/>
      <c r="H59" s="19">
        <v>3.05</v>
      </c>
      <c r="I59" s="20">
        <v>99.95</v>
      </c>
      <c r="J59" s="20">
        <v>100</v>
      </c>
      <c r="K59" s="21">
        <v>3.05</v>
      </c>
    </row>
    <row r="60" spans="1:11" x14ac:dyDescent="0.35">
      <c r="A60" s="1" t="s">
        <v>84</v>
      </c>
      <c r="B60" s="1" t="s">
        <v>453</v>
      </c>
      <c r="C60" s="15" t="s">
        <v>9</v>
      </c>
      <c r="D60" s="16">
        <v>38982</v>
      </c>
      <c r="E60" s="16">
        <v>45191</v>
      </c>
      <c r="F60" s="198">
        <v>20000000</v>
      </c>
      <c r="G60" s="7">
        <v>0.21875</v>
      </c>
      <c r="H60" s="19">
        <v>4.46875</v>
      </c>
      <c r="I60" s="20">
        <v>100.85740941816212</v>
      </c>
      <c r="J60" s="20">
        <v>100.90786334983703</v>
      </c>
      <c r="K60" s="21">
        <v>4.4285448642464171</v>
      </c>
    </row>
    <row r="61" spans="1:11" x14ac:dyDescent="0.35">
      <c r="A61" s="1" t="s">
        <v>298</v>
      </c>
      <c r="B61" s="1" t="s">
        <v>454</v>
      </c>
      <c r="C61" s="131" t="s">
        <v>149</v>
      </c>
      <c r="D61" s="132">
        <v>43388</v>
      </c>
      <c r="E61" s="16">
        <v>45214</v>
      </c>
      <c r="F61" s="198">
        <v>7040200</v>
      </c>
      <c r="G61" s="7"/>
      <c r="H61" s="19">
        <v>3.2600000000000002</v>
      </c>
      <c r="I61" s="20">
        <v>100.53121974077398</v>
      </c>
      <c r="J61" s="20">
        <v>100.58151049602198</v>
      </c>
      <c r="K61" s="21">
        <v>3.05</v>
      </c>
    </row>
    <row r="62" spans="1:11" x14ac:dyDescent="0.35">
      <c r="A62" s="1" t="s">
        <v>59</v>
      </c>
      <c r="B62" s="1" t="s">
        <v>455</v>
      </c>
      <c r="C62" s="131" t="s">
        <v>9</v>
      </c>
      <c r="D62" s="132">
        <v>38282</v>
      </c>
      <c r="E62" s="16">
        <v>45221</v>
      </c>
      <c r="F62" s="198">
        <v>15000000</v>
      </c>
      <c r="G62" s="7">
        <v>0.28125</v>
      </c>
      <c r="H62" s="19">
        <v>4.53125</v>
      </c>
      <c r="I62" s="20">
        <v>101.17925248658997</v>
      </c>
      <c r="J62" s="20">
        <v>101.22986742030012</v>
      </c>
      <c r="K62" s="21">
        <v>4.4761986906359672</v>
      </c>
    </row>
    <row r="63" spans="1:11" x14ac:dyDescent="0.35">
      <c r="A63" s="1" t="s">
        <v>182</v>
      </c>
      <c r="B63" s="1" t="s">
        <v>456</v>
      </c>
      <c r="C63" s="15" t="s">
        <v>149</v>
      </c>
      <c r="D63" s="16">
        <v>42566</v>
      </c>
      <c r="E63" s="16">
        <v>45306</v>
      </c>
      <c r="F63" s="198">
        <v>30000000</v>
      </c>
      <c r="G63" s="7"/>
      <c r="H63" s="19">
        <v>4.25</v>
      </c>
      <c r="I63" s="20">
        <v>103.54490297025183</v>
      </c>
      <c r="J63" s="20">
        <v>103.59670132091227</v>
      </c>
      <c r="K63" s="21">
        <v>3.05</v>
      </c>
    </row>
    <row r="64" spans="1:11" x14ac:dyDescent="0.35">
      <c r="A64" s="1" t="s">
        <v>309</v>
      </c>
      <c r="B64" s="1" t="s">
        <v>457</v>
      </c>
      <c r="C64" s="15" t="s">
        <v>149</v>
      </c>
      <c r="D64" s="16">
        <v>43480</v>
      </c>
      <c r="E64" s="16">
        <v>45306</v>
      </c>
      <c r="F64" s="198">
        <v>1000000</v>
      </c>
      <c r="G64" s="7"/>
      <c r="H64" s="19">
        <v>3.22</v>
      </c>
      <c r="I64" s="20">
        <v>100.45927792078568</v>
      </c>
      <c r="J64" s="20">
        <v>100.50953268712924</v>
      </c>
      <c r="K64" s="21">
        <v>3.05</v>
      </c>
    </row>
    <row r="65" spans="1:11" x14ac:dyDescent="0.35">
      <c r="A65" s="1" t="s">
        <v>76</v>
      </c>
      <c r="B65" s="1" t="s">
        <v>458</v>
      </c>
      <c r="C65" s="15" t="s">
        <v>9</v>
      </c>
      <c r="D65" s="16">
        <v>38735</v>
      </c>
      <c r="E65" s="16">
        <v>45309</v>
      </c>
      <c r="F65" s="198">
        <v>20000000</v>
      </c>
      <c r="G65" s="7">
        <v>0.25</v>
      </c>
      <c r="H65" s="19">
        <v>4.5</v>
      </c>
      <c r="I65" s="20">
        <v>100.41344262157835</v>
      </c>
      <c r="J65" s="20">
        <v>100.46367445880776</v>
      </c>
      <c r="K65" s="21">
        <v>4.4792309501332204</v>
      </c>
    </row>
    <row r="66" spans="1:11" x14ac:dyDescent="0.35">
      <c r="A66" s="1" t="s">
        <v>50</v>
      </c>
      <c r="B66" s="1" t="s">
        <v>459</v>
      </c>
      <c r="C66" s="15" t="s">
        <v>9</v>
      </c>
      <c r="D66" s="16">
        <v>38026</v>
      </c>
      <c r="E66" s="16">
        <v>45331</v>
      </c>
      <c r="F66" s="198">
        <v>13289800</v>
      </c>
      <c r="G66" s="7">
        <v>0.375</v>
      </c>
      <c r="H66" s="19">
        <v>4.625</v>
      </c>
      <c r="I66" s="20">
        <v>100.60164742196626</v>
      </c>
      <c r="J66" s="20">
        <v>100.6519734086706</v>
      </c>
      <c r="K66" s="21">
        <v>4.5950415509703086</v>
      </c>
    </row>
    <row r="67" spans="1:11" x14ac:dyDescent="0.35">
      <c r="A67" s="1" t="s">
        <v>315</v>
      </c>
      <c r="B67" s="1" t="s">
        <v>460</v>
      </c>
      <c r="C67" s="15" t="s">
        <v>149</v>
      </c>
      <c r="D67" s="16">
        <v>43570</v>
      </c>
      <c r="E67" s="16">
        <v>45397</v>
      </c>
      <c r="F67" s="198">
        <v>1000000</v>
      </c>
      <c r="G67" s="7"/>
      <c r="H67" s="19">
        <v>3.29</v>
      </c>
      <c r="I67" s="20">
        <v>100.72270593940733</v>
      </c>
      <c r="J67" s="20">
        <v>100.77309248565015</v>
      </c>
      <c r="K67" s="21">
        <v>3.05</v>
      </c>
    </row>
    <row r="68" spans="1:11" x14ac:dyDescent="0.35">
      <c r="A68" s="1" t="s">
        <v>262</v>
      </c>
      <c r="B68" s="1" t="s">
        <v>461</v>
      </c>
      <c r="C68" s="22" t="s">
        <v>9</v>
      </c>
      <c r="D68" s="23">
        <v>38104</v>
      </c>
      <c r="E68" s="16">
        <v>45409</v>
      </c>
      <c r="F68" s="198">
        <v>10000000</v>
      </c>
      <c r="G68" s="7">
        <v>0.28125</v>
      </c>
      <c r="H68" s="19">
        <v>4.53125</v>
      </c>
      <c r="I68" s="20">
        <v>101.21800878426249</v>
      </c>
      <c r="J68" s="20">
        <v>101.2686431058154</v>
      </c>
      <c r="K68" s="21">
        <v>4.4744847576019229</v>
      </c>
    </row>
    <row r="69" spans="1:11" x14ac:dyDescent="0.35">
      <c r="A69" s="1" t="s">
        <v>80</v>
      </c>
      <c r="B69" s="1" t="s">
        <v>462</v>
      </c>
      <c r="C69" s="15" t="s">
        <v>9</v>
      </c>
      <c r="D69" s="16">
        <v>38841</v>
      </c>
      <c r="E69" s="16">
        <v>45416</v>
      </c>
      <c r="F69" s="198">
        <v>11645000</v>
      </c>
      <c r="G69" s="7">
        <v>0.25</v>
      </c>
      <c r="H69" s="19">
        <v>4.5</v>
      </c>
      <c r="I69" s="20">
        <v>101.25782149453825</v>
      </c>
      <c r="J69" s="20">
        <v>101.30847573240445</v>
      </c>
      <c r="K69" s="21">
        <v>4.4418790900440266</v>
      </c>
    </row>
    <row r="70" spans="1:11" x14ac:dyDescent="0.35">
      <c r="A70" s="1" t="s">
        <v>66</v>
      </c>
      <c r="B70" s="1" t="s">
        <v>463</v>
      </c>
      <c r="C70" s="15" t="s">
        <v>9</v>
      </c>
      <c r="D70" s="16">
        <v>38531</v>
      </c>
      <c r="E70" s="16">
        <v>45471</v>
      </c>
      <c r="F70" s="198">
        <v>10000000</v>
      </c>
      <c r="G70" s="7">
        <v>0.25</v>
      </c>
      <c r="H70" s="19">
        <v>4.5</v>
      </c>
      <c r="I70" s="20">
        <v>100.26439624268268</v>
      </c>
      <c r="J70" s="20">
        <v>100.3145535194424</v>
      </c>
      <c r="K70" s="21">
        <v>4.4858894767725159</v>
      </c>
    </row>
    <row r="71" spans="1:11" x14ac:dyDescent="0.35">
      <c r="A71" s="1" t="s">
        <v>238</v>
      </c>
      <c r="B71" s="1" t="s">
        <v>464</v>
      </c>
      <c r="C71" s="15" t="s">
        <v>149</v>
      </c>
      <c r="D71" s="16">
        <v>42930</v>
      </c>
      <c r="E71" s="16">
        <v>45487</v>
      </c>
      <c r="F71" s="198">
        <v>5000000</v>
      </c>
      <c r="G71" s="7"/>
      <c r="H71" s="19">
        <v>4.0999999999999996</v>
      </c>
      <c r="I71" s="20">
        <v>102.60076776466673</v>
      </c>
      <c r="J71" s="20">
        <v>102.65209381157251</v>
      </c>
      <c r="K71" s="21">
        <v>3.3250000000000002</v>
      </c>
    </row>
    <row r="72" spans="1:11" x14ac:dyDescent="0.35">
      <c r="A72" s="1" t="s">
        <v>339</v>
      </c>
      <c r="B72" s="1" t="s">
        <v>465</v>
      </c>
      <c r="C72" s="15" t="s">
        <v>149</v>
      </c>
      <c r="D72" s="16">
        <v>43661</v>
      </c>
      <c r="E72" s="16">
        <v>45488</v>
      </c>
      <c r="F72" s="198">
        <v>500000</v>
      </c>
      <c r="G72" s="7"/>
      <c r="H72" s="19">
        <v>3.37</v>
      </c>
      <c r="I72" s="20">
        <v>100.104023849858</v>
      </c>
      <c r="J72" s="20">
        <v>100.15410090030814</v>
      </c>
      <c r="K72" s="21">
        <v>3.3250000000000002</v>
      </c>
    </row>
    <row r="73" spans="1:11" x14ac:dyDescent="0.35">
      <c r="A73" s="1" t="s">
        <v>174</v>
      </c>
      <c r="B73" s="1" t="s">
        <v>466</v>
      </c>
      <c r="C73" s="15" t="s">
        <v>9</v>
      </c>
      <c r="D73" s="16">
        <v>41481</v>
      </c>
      <c r="E73" s="16">
        <v>45499</v>
      </c>
      <c r="F73" s="198">
        <v>10000000</v>
      </c>
      <c r="G73" s="7">
        <v>2.7344E-2</v>
      </c>
      <c r="H73" s="19">
        <v>4.2773440000000003</v>
      </c>
      <c r="I73" s="20">
        <v>100.42764862253634</v>
      </c>
      <c r="J73" s="20">
        <v>100.4778875663195</v>
      </c>
      <c r="K73" s="21">
        <v>4.25700032474984</v>
      </c>
    </row>
    <row r="74" spans="1:11" x14ac:dyDescent="0.35">
      <c r="A74" s="1" t="s">
        <v>52</v>
      </c>
      <c r="B74" s="1" t="s">
        <v>467</v>
      </c>
      <c r="C74" s="15" t="s">
        <v>9</v>
      </c>
      <c r="D74" s="16">
        <v>38197</v>
      </c>
      <c r="E74" s="16">
        <v>45502</v>
      </c>
      <c r="F74" s="198">
        <v>20000000</v>
      </c>
      <c r="G74" s="7">
        <v>0.3125</v>
      </c>
      <c r="H74" s="19">
        <v>4.5625</v>
      </c>
      <c r="I74" s="20">
        <v>100.50570048418246</v>
      </c>
      <c r="J74" s="20">
        <v>100.55597847341916</v>
      </c>
      <c r="K74" s="21">
        <v>4.5372737347546623</v>
      </c>
    </row>
    <row r="75" spans="1:11" x14ac:dyDescent="0.35">
      <c r="A75" s="1" t="s">
        <v>70</v>
      </c>
      <c r="B75" s="1" t="s">
        <v>468</v>
      </c>
      <c r="C75" s="15" t="s">
        <v>9</v>
      </c>
      <c r="D75" s="16">
        <v>38602</v>
      </c>
      <c r="E75" s="16">
        <v>45542</v>
      </c>
      <c r="F75" s="198">
        <v>15000000</v>
      </c>
      <c r="G75" s="7">
        <v>0.25</v>
      </c>
      <c r="H75" s="19">
        <v>4.5</v>
      </c>
      <c r="I75" s="20">
        <v>100.76004957279412</v>
      </c>
      <c r="J75" s="20">
        <v>100.81045480019421</v>
      </c>
      <c r="K75" s="21">
        <v>4.4638227343770804</v>
      </c>
    </row>
    <row r="76" spans="1:11" x14ac:dyDescent="0.35">
      <c r="A76" s="1" t="s">
        <v>83</v>
      </c>
      <c r="B76" s="1" t="s">
        <v>469</v>
      </c>
      <c r="C76" s="15" t="s">
        <v>9</v>
      </c>
      <c r="D76" s="16">
        <v>38982</v>
      </c>
      <c r="E76" s="16">
        <v>45557</v>
      </c>
      <c r="F76" s="198">
        <v>15000000</v>
      </c>
      <c r="G76" s="7">
        <v>0.25</v>
      </c>
      <c r="H76" s="19">
        <v>4.5</v>
      </c>
      <c r="I76" s="20">
        <v>100.86819321931348</v>
      </c>
      <c r="J76" s="20">
        <v>100.91865254558627</v>
      </c>
      <c r="K76" s="21">
        <v>4.4590369436089041</v>
      </c>
    </row>
    <row r="77" spans="1:11" x14ac:dyDescent="0.35">
      <c r="A77" s="1" t="s">
        <v>255</v>
      </c>
      <c r="B77" s="1" t="s">
        <v>470</v>
      </c>
      <c r="C77" s="15" t="s">
        <v>149</v>
      </c>
      <c r="D77" s="16">
        <v>43021</v>
      </c>
      <c r="E77" s="16">
        <v>45578</v>
      </c>
      <c r="F77" s="198">
        <v>5000000</v>
      </c>
      <c r="G77" s="7"/>
      <c r="H77" s="19">
        <v>4.12</v>
      </c>
      <c r="I77" s="20">
        <v>102.84258260906809</v>
      </c>
      <c r="J77" s="20">
        <v>102.89402962388002</v>
      </c>
      <c r="K77" s="21">
        <v>3.3250000000000002</v>
      </c>
    </row>
    <row r="78" spans="1:11" x14ac:dyDescent="0.35">
      <c r="A78" s="1" t="s">
        <v>366</v>
      </c>
      <c r="B78" s="1" t="s">
        <v>471</v>
      </c>
      <c r="C78" s="15" t="s">
        <v>149</v>
      </c>
      <c r="D78" s="16">
        <v>43753</v>
      </c>
      <c r="E78" s="16">
        <v>45580</v>
      </c>
      <c r="F78" s="198">
        <v>1500000</v>
      </c>
      <c r="G78" s="7"/>
      <c r="H78" s="19">
        <v>3.46</v>
      </c>
      <c r="I78" s="20">
        <v>100.4418377369325</v>
      </c>
      <c r="J78" s="20">
        <v>100.49208377882191</v>
      </c>
      <c r="K78" s="21">
        <v>3.3250000000000002</v>
      </c>
    </row>
    <row r="79" spans="1:11" x14ac:dyDescent="0.35">
      <c r="A79" s="1" t="s">
        <v>58</v>
      </c>
      <c r="B79" s="1" t="s">
        <v>472</v>
      </c>
      <c r="C79" s="15" t="s">
        <v>9</v>
      </c>
      <c r="D79" s="16">
        <v>38282</v>
      </c>
      <c r="E79" s="16">
        <v>45587</v>
      </c>
      <c r="F79" s="198">
        <v>15000000</v>
      </c>
      <c r="G79" s="7">
        <v>0.3125</v>
      </c>
      <c r="H79" s="19">
        <v>4.5625</v>
      </c>
      <c r="I79" s="20">
        <v>101.1926687583811</v>
      </c>
      <c r="J79" s="20">
        <v>101.24329040358289</v>
      </c>
      <c r="K79" s="21">
        <v>4.5064714726404613</v>
      </c>
    </row>
    <row r="80" spans="1:11" x14ac:dyDescent="0.35">
      <c r="A80" s="1" t="s">
        <v>385</v>
      </c>
      <c r="B80" s="1" t="s">
        <v>473</v>
      </c>
      <c r="C80" s="15" t="s">
        <v>149</v>
      </c>
      <c r="D80" s="16">
        <v>43847</v>
      </c>
      <c r="E80" s="16">
        <v>45674</v>
      </c>
      <c r="F80" s="198">
        <v>500000</v>
      </c>
      <c r="G80" s="7"/>
      <c r="H80" s="19">
        <v>3.5</v>
      </c>
      <c r="I80" s="20">
        <v>100.62666219346329</v>
      </c>
      <c r="J80" s="20">
        <v>100.67700069381019</v>
      </c>
      <c r="K80" s="21">
        <v>3.3250000000000002</v>
      </c>
    </row>
    <row r="81" spans="1:11" x14ac:dyDescent="0.35">
      <c r="A81" s="1" t="s">
        <v>75</v>
      </c>
      <c r="B81" s="1" t="s">
        <v>474</v>
      </c>
      <c r="C81" s="15" t="s">
        <v>9</v>
      </c>
      <c r="D81" s="16">
        <v>38735</v>
      </c>
      <c r="E81" s="16">
        <v>45675</v>
      </c>
      <c r="F81" s="198">
        <v>20000000</v>
      </c>
      <c r="G81" s="7">
        <v>0.28125</v>
      </c>
      <c r="H81" s="19">
        <v>4.53125</v>
      </c>
      <c r="I81" s="20">
        <v>100.41888556427391</v>
      </c>
      <c r="J81" s="20">
        <v>100.46912012433607</v>
      </c>
      <c r="K81" s="21">
        <v>4.5100922496308602</v>
      </c>
    </row>
    <row r="82" spans="1:11" x14ac:dyDescent="0.35">
      <c r="A82" s="1" t="s">
        <v>265</v>
      </c>
      <c r="B82" s="1" t="s">
        <v>475</v>
      </c>
      <c r="C82" s="15" t="s">
        <v>149</v>
      </c>
      <c r="D82" s="16">
        <v>43154</v>
      </c>
      <c r="E82" s="16">
        <v>45711</v>
      </c>
      <c r="F82" s="198">
        <v>2000000</v>
      </c>
      <c r="G82" s="7"/>
      <c r="H82" s="19">
        <v>4.13</v>
      </c>
      <c r="I82" s="20">
        <v>103.13301471714031</v>
      </c>
      <c r="J82" s="20">
        <v>103.18460702065063</v>
      </c>
      <c r="K82" s="21">
        <v>3.3250000000000002</v>
      </c>
    </row>
    <row r="83" spans="1:11" x14ac:dyDescent="0.35">
      <c r="A83" s="1" t="s">
        <v>398</v>
      </c>
      <c r="B83" s="1" t="s">
        <v>476</v>
      </c>
      <c r="C83" s="15" t="s">
        <v>149</v>
      </c>
      <c r="D83" s="16">
        <v>43942</v>
      </c>
      <c r="E83" s="16">
        <v>45768</v>
      </c>
      <c r="F83" s="198">
        <v>250000</v>
      </c>
      <c r="G83" s="7"/>
      <c r="H83" s="19">
        <v>3.45</v>
      </c>
      <c r="I83" s="20">
        <v>100.46101881385056</v>
      </c>
      <c r="J83" s="20">
        <v>100.51127445107609</v>
      </c>
      <c r="K83" s="21">
        <v>3.3250000000000002</v>
      </c>
    </row>
    <row r="84" spans="1:11" x14ac:dyDescent="0.35">
      <c r="A84" s="1" t="s">
        <v>64</v>
      </c>
      <c r="B84" s="1" t="s">
        <v>477</v>
      </c>
      <c r="C84" s="22" t="s">
        <v>9</v>
      </c>
      <c r="D84" s="23">
        <v>38104</v>
      </c>
      <c r="E84" s="16">
        <v>45774</v>
      </c>
      <c r="F84" s="198">
        <v>10000000</v>
      </c>
      <c r="G84" s="7">
        <v>0.3125</v>
      </c>
      <c r="H84" s="19">
        <v>4.5625</v>
      </c>
      <c r="I84" s="20">
        <v>101.23184804891217</v>
      </c>
      <c r="J84" s="20">
        <v>101.28248929355894</v>
      </c>
      <c r="K84" s="21">
        <v>4.5047273539811705</v>
      </c>
    </row>
    <row r="85" spans="1:11" x14ac:dyDescent="0.35">
      <c r="A85" s="1" t="s">
        <v>79</v>
      </c>
      <c r="B85" s="1" t="s">
        <v>478</v>
      </c>
      <c r="C85" s="15" t="s">
        <v>9</v>
      </c>
      <c r="D85" s="16">
        <v>38841</v>
      </c>
      <c r="E85" s="16">
        <v>45781</v>
      </c>
      <c r="F85" s="198">
        <v>15000000</v>
      </c>
      <c r="G85" s="7">
        <v>0.28125</v>
      </c>
      <c r="H85" s="19">
        <v>4.53125</v>
      </c>
      <c r="I85" s="20">
        <v>101.27225278751294</v>
      </c>
      <c r="J85" s="20">
        <v>101.32291424463526</v>
      </c>
      <c r="K85" s="21">
        <v>4.4720881093685243</v>
      </c>
    </row>
    <row r="86" spans="1:11" x14ac:dyDescent="0.35">
      <c r="A86" s="1" t="s">
        <v>613</v>
      </c>
      <c r="B86" s="1" t="s">
        <v>607</v>
      </c>
      <c r="C86" s="15" t="s">
        <v>149</v>
      </c>
      <c r="D86" s="16">
        <v>43997</v>
      </c>
      <c r="E86" s="16">
        <v>45823</v>
      </c>
      <c r="F86" s="198">
        <v>2309000</v>
      </c>
      <c r="G86" s="7"/>
      <c r="H86" s="19">
        <v>3.6</v>
      </c>
      <c r="I86" s="20">
        <v>99.95</v>
      </c>
      <c r="J86" s="20">
        <v>100</v>
      </c>
      <c r="K86" s="21">
        <v>3.6</v>
      </c>
    </row>
    <row r="87" spans="1:11" x14ac:dyDescent="0.35">
      <c r="A87" s="1" t="s">
        <v>65</v>
      </c>
      <c r="B87" s="1" t="s">
        <v>479</v>
      </c>
      <c r="C87" s="15" t="s">
        <v>9</v>
      </c>
      <c r="D87" s="16">
        <v>38531</v>
      </c>
      <c r="E87" s="16">
        <v>45836</v>
      </c>
      <c r="F87" s="198">
        <v>25000000</v>
      </c>
      <c r="G87" s="7">
        <v>0.28125</v>
      </c>
      <c r="H87" s="19">
        <v>4.53125</v>
      </c>
      <c r="I87" s="20">
        <v>100.26805541682934</v>
      </c>
      <c r="J87" s="20">
        <v>100.31821452409139</v>
      </c>
      <c r="K87" s="21">
        <v>4.5168766424883104</v>
      </c>
    </row>
    <row r="88" spans="1:11" x14ac:dyDescent="0.35">
      <c r="A88" s="1" t="s">
        <v>68</v>
      </c>
      <c r="B88" s="1" t="s">
        <v>480</v>
      </c>
      <c r="C88" s="15" t="s">
        <v>9</v>
      </c>
      <c r="D88" s="16">
        <v>38533</v>
      </c>
      <c r="E88" s="16">
        <v>45838</v>
      </c>
      <c r="F88" s="198">
        <v>25894200</v>
      </c>
      <c r="G88" s="7">
        <v>0.375</v>
      </c>
      <c r="H88" s="19">
        <v>4.625</v>
      </c>
      <c r="I88" s="20">
        <v>100.29431975824453</v>
      </c>
      <c r="J88" s="20">
        <v>100.34449200424665</v>
      </c>
      <c r="K88" s="21">
        <v>4.6091219434388755</v>
      </c>
    </row>
    <row r="89" spans="1:11" x14ac:dyDescent="0.35">
      <c r="A89" s="1" t="s">
        <v>276</v>
      </c>
      <c r="B89" s="1" t="s">
        <v>481</v>
      </c>
      <c r="C89" s="15" t="s">
        <v>149</v>
      </c>
      <c r="D89" s="16">
        <v>43294</v>
      </c>
      <c r="E89" s="16">
        <v>45851</v>
      </c>
      <c r="F89" s="198">
        <v>7000000</v>
      </c>
      <c r="G89" s="7"/>
      <c r="H89" s="19">
        <v>3.96</v>
      </c>
      <c r="I89" s="20">
        <v>101.48112458423053</v>
      </c>
      <c r="J89" s="20">
        <v>101.53189052949527</v>
      </c>
      <c r="K89" s="21">
        <v>3.6</v>
      </c>
    </row>
    <row r="90" spans="1:11" x14ac:dyDescent="0.35">
      <c r="A90" s="1" t="s">
        <v>184</v>
      </c>
      <c r="B90" s="1" t="s">
        <v>482</v>
      </c>
      <c r="C90" s="15" t="s">
        <v>149</v>
      </c>
      <c r="D90" s="16">
        <v>42576</v>
      </c>
      <c r="E90" s="16">
        <v>45863</v>
      </c>
      <c r="F90" s="198">
        <v>15000000</v>
      </c>
      <c r="G90" s="7"/>
      <c r="H90" s="19">
        <v>4.4000000000000004</v>
      </c>
      <c r="I90" s="20">
        <v>103.3745493143015</v>
      </c>
      <c r="J90" s="20">
        <v>103.42626244552426</v>
      </c>
      <c r="K90" s="21">
        <v>3.6</v>
      </c>
    </row>
    <row r="91" spans="1:11" x14ac:dyDescent="0.35">
      <c r="A91" s="1" t="s">
        <v>69</v>
      </c>
      <c r="B91" s="1" t="s">
        <v>483</v>
      </c>
      <c r="C91" s="15" t="s">
        <v>9</v>
      </c>
      <c r="D91" s="16">
        <v>38602</v>
      </c>
      <c r="E91" s="16">
        <v>45907</v>
      </c>
      <c r="F91" s="198">
        <v>15000000</v>
      </c>
      <c r="G91" s="7">
        <v>0.28125</v>
      </c>
      <c r="H91" s="19">
        <v>4.53125</v>
      </c>
      <c r="I91" s="20">
        <v>100.76956327136216</v>
      </c>
      <c r="J91" s="20">
        <v>100.81997325799115</v>
      </c>
      <c r="K91" s="21">
        <v>4.4943971453006171</v>
      </c>
    </row>
    <row r="92" spans="1:11" x14ac:dyDescent="0.35">
      <c r="A92" s="1" t="s">
        <v>625</v>
      </c>
      <c r="B92" s="1" t="s">
        <v>632</v>
      </c>
      <c r="C92" s="15" t="s">
        <v>149</v>
      </c>
      <c r="D92" s="16">
        <v>44089</v>
      </c>
      <c r="E92" s="16">
        <v>45915</v>
      </c>
      <c r="F92" s="198">
        <v>970000</v>
      </c>
      <c r="G92" s="7"/>
      <c r="H92" s="19">
        <v>3.6</v>
      </c>
      <c r="I92" s="20">
        <v>99.95</v>
      </c>
      <c r="J92" s="20">
        <v>100</v>
      </c>
      <c r="K92" s="21">
        <v>3.6</v>
      </c>
    </row>
    <row r="93" spans="1:11" x14ac:dyDescent="0.35">
      <c r="A93" s="1" t="s">
        <v>82</v>
      </c>
      <c r="B93" s="1" t="s">
        <v>484</v>
      </c>
      <c r="C93" s="15" t="s">
        <v>9</v>
      </c>
      <c r="D93" s="16">
        <v>38982</v>
      </c>
      <c r="E93" s="16">
        <v>45922</v>
      </c>
      <c r="F93" s="198">
        <v>20000000</v>
      </c>
      <c r="G93" s="7">
        <v>0.28125</v>
      </c>
      <c r="H93" s="19">
        <v>4.53125</v>
      </c>
      <c r="I93" s="20">
        <v>100.87897702046484</v>
      </c>
      <c r="J93" s="20">
        <v>100.92944174133551</v>
      </c>
      <c r="K93" s="21">
        <v>4.4895225038624513</v>
      </c>
    </row>
    <row r="94" spans="1:11" x14ac:dyDescent="0.35">
      <c r="A94" s="1" t="s">
        <v>300</v>
      </c>
      <c r="B94" s="1" t="s">
        <v>485</v>
      </c>
      <c r="C94" s="131" t="s">
        <v>149</v>
      </c>
      <c r="D94" s="132">
        <v>43448</v>
      </c>
      <c r="E94" s="16">
        <v>45945</v>
      </c>
      <c r="F94" s="198">
        <v>11432200</v>
      </c>
      <c r="G94" s="7"/>
      <c r="H94" s="19">
        <v>3.87</v>
      </c>
      <c r="I94" s="20">
        <v>101.15640578384505</v>
      </c>
      <c r="J94" s="20">
        <v>101.20700928848929</v>
      </c>
      <c r="K94" s="21">
        <v>3.6</v>
      </c>
    </row>
    <row r="95" spans="1:11" x14ac:dyDescent="0.35">
      <c r="A95" s="1" t="s">
        <v>308</v>
      </c>
      <c r="B95" s="1" t="s">
        <v>486</v>
      </c>
      <c r="C95" s="131" t="s">
        <v>149</v>
      </c>
      <c r="D95" s="132">
        <v>43480</v>
      </c>
      <c r="E95" s="16">
        <v>46037</v>
      </c>
      <c r="F95" s="198">
        <v>1000000</v>
      </c>
      <c r="G95" s="7"/>
      <c r="H95" s="19">
        <v>3.81</v>
      </c>
      <c r="I95" s="20">
        <v>100.93211437157319</v>
      </c>
      <c r="J95" s="20">
        <v>100.98260567441039</v>
      </c>
      <c r="K95" s="21">
        <v>3.6</v>
      </c>
    </row>
    <row r="96" spans="1:11" x14ac:dyDescent="0.35">
      <c r="A96" s="1" t="s">
        <v>74</v>
      </c>
      <c r="B96" s="1" t="s">
        <v>487</v>
      </c>
      <c r="C96" s="15" t="s">
        <v>9</v>
      </c>
      <c r="D96" s="16">
        <v>38735</v>
      </c>
      <c r="E96" s="16">
        <v>46040</v>
      </c>
      <c r="F96" s="198">
        <v>25000000</v>
      </c>
      <c r="G96" s="7">
        <v>0.3125</v>
      </c>
      <c r="H96" s="19">
        <v>4.5625</v>
      </c>
      <c r="I96" s="20">
        <v>100.42432850696946</v>
      </c>
      <c r="J96" s="20">
        <v>100.47456578986439</v>
      </c>
      <c r="K96" s="21">
        <v>4.5409502037979976</v>
      </c>
    </row>
    <row r="97" spans="1:11" x14ac:dyDescent="0.35">
      <c r="A97" s="1" t="s">
        <v>88</v>
      </c>
      <c r="B97" s="1" t="s">
        <v>488</v>
      </c>
      <c r="C97" s="15" t="s">
        <v>9</v>
      </c>
      <c r="D97" s="16">
        <v>39169</v>
      </c>
      <c r="E97" s="16">
        <v>46109</v>
      </c>
      <c r="F97" s="198">
        <v>25000000</v>
      </c>
      <c r="G97" s="7">
        <v>0.28125</v>
      </c>
      <c r="H97" s="19">
        <v>4.53125</v>
      </c>
      <c r="I97" s="20">
        <v>100.92271947546313</v>
      </c>
      <c r="J97" s="20">
        <v>100.97320607850237</v>
      </c>
      <c r="K97" s="21">
        <v>4.4875766314453216</v>
      </c>
    </row>
    <row r="98" spans="1:11" x14ac:dyDescent="0.35">
      <c r="A98" s="1" t="s">
        <v>314</v>
      </c>
      <c r="B98" s="1" t="s">
        <v>489</v>
      </c>
      <c r="C98" s="15" t="s">
        <v>149</v>
      </c>
      <c r="D98" s="16">
        <v>43570</v>
      </c>
      <c r="E98" s="16">
        <v>46127</v>
      </c>
      <c r="F98" s="198">
        <v>3000000</v>
      </c>
      <c r="G98" s="7"/>
      <c r="H98" s="19">
        <v>3.8899999999999997</v>
      </c>
      <c r="I98" s="20">
        <v>101.36489830001668</v>
      </c>
      <c r="J98" s="20">
        <v>101.4156061030682</v>
      </c>
      <c r="K98" s="21">
        <v>3.6</v>
      </c>
    </row>
    <row r="99" spans="1:11" x14ac:dyDescent="0.35">
      <c r="A99" s="1" t="s">
        <v>78</v>
      </c>
      <c r="B99" s="1" t="s">
        <v>490</v>
      </c>
      <c r="C99" s="15" t="s">
        <v>9</v>
      </c>
      <c r="D99" s="16">
        <v>38841</v>
      </c>
      <c r="E99" s="16">
        <v>46146</v>
      </c>
      <c r="F99" s="198">
        <v>25000000</v>
      </c>
      <c r="G99" s="7">
        <v>0.3125</v>
      </c>
      <c r="H99" s="19">
        <v>4.5625</v>
      </c>
      <c r="I99" s="20">
        <v>101.28668408048765</v>
      </c>
      <c r="J99" s="20">
        <v>101.33735275686607</v>
      </c>
      <c r="K99" s="21">
        <v>4.502288520351021</v>
      </c>
    </row>
    <row r="100" spans="1:11" x14ac:dyDescent="0.35">
      <c r="A100" s="1" t="s">
        <v>340</v>
      </c>
      <c r="B100" s="1" t="s">
        <v>491</v>
      </c>
      <c r="C100" s="15" t="s">
        <v>149</v>
      </c>
      <c r="D100" s="16">
        <v>43661</v>
      </c>
      <c r="E100" s="16">
        <v>46218</v>
      </c>
      <c r="F100" s="198">
        <v>500000</v>
      </c>
      <c r="G100" s="7"/>
      <c r="H100" s="19">
        <v>3.97</v>
      </c>
      <c r="I100" s="20">
        <v>100.17650695277551</v>
      </c>
      <c r="J100" s="20">
        <v>100.22662026290696</v>
      </c>
      <c r="K100" s="21">
        <v>3.9249999999999998</v>
      </c>
    </row>
    <row r="101" spans="1:11" x14ac:dyDescent="0.35">
      <c r="A101" s="1" t="s">
        <v>183</v>
      </c>
      <c r="B101" s="1" t="s">
        <v>492</v>
      </c>
      <c r="C101" s="15" t="s">
        <v>149</v>
      </c>
      <c r="D101" s="16">
        <v>42576</v>
      </c>
      <c r="E101" s="16">
        <v>46228</v>
      </c>
      <c r="F101" s="198">
        <v>25000000</v>
      </c>
      <c r="G101" s="7"/>
      <c r="H101" s="19">
        <v>4.55</v>
      </c>
      <c r="I101" s="20">
        <v>103.1095214297046</v>
      </c>
      <c r="J101" s="20">
        <v>103.16110198069494</v>
      </c>
      <c r="K101" s="21">
        <v>3.9249999999999998</v>
      </c>
    </row>
    <row r="102" spans="1:11" x14ac:dyDescent="0.35">
      <c r="A102" s="1" t="s">
        <v>139</v>
      </c>
      <c r="B102" s="1" t="s">
        <v>493</v>
      </c>
      <c r="C102" s="15" t="s">
        <v>9</v>
      </c>
      <c r="D102" s="16">
        <v>40770</v>
      </c>
      <c r="E102" s="16">
        <v>46249</v>
      </c>
      <c r="F102" s="198">
        <v>20000000</v>
      </c>
      <c r="G102" s="7">
        <v>7.8125E-2</v>
      </c>
      <c r="H102" s="19">
        <v>4.328125</v>
      </c>
      <c r="I102" s="20">
        <v>100.57272834063596</v>
      </c>
      <c r="J102" s="20">
        <v>100.62303986056624</v>
      </c>
      <c r="K102" s="21">
        <v>4.3013260243354807</v>
      </c>
    </row>
    <row r="103" spans="1:11" x14ac:dyDescent="0.35">
      <c r="A103" s="1" t="s">
        <v>81</v>
      </c>
      <c r="B103" s="1" t="s">
        <v>494</v>
      </c>
      <c r="C103" s="15" t="s">
        <v>9</v>
      </c>
      <c r="D103" s="16">
        <v>38982</v>
      </c>
      <c r="E103" s="16">
        <v>46287</v>
      </c>
      <c r="F103" s="198">
        <v>25000000</v>
      </c>
      <c r="G103" s="7">
        <v>0.3125</v>
      </c>
      <c r="H103" s="19">
        <v>4.5625</v>
      </c>
      <c r="I103" s="20">
        <v>100.88976082161621</v>
      </c>
      <c r="J103" s="20">
        <v>100.94023093708475</v>
      </c>
      <c r="K103" s="21">
        <v>4.5200015470974799</v>
      </c>
    </row>
    <row r="104" spans="1:11" x14ac:dyDescent="0.35">
      <c r="A104" s="1" t="s">
        <v>365</v>
      </c>
      <c r="B104" s="1" t="s">
        <v>495</v>
      </c>
      <c r="C104" s="15" t="s">
        <v>149</v>
      </c>
      <c r="D104" s="16">
        <v>43753</v>
      </c>
      <c r="E104" s="16">
        <v>46310</v>
      </c>
      <c r="F104" s="198">
        <v>1000000</v>
      </c>
      <c r="G104" s="7"/>
      <c r="H104" s="19">
        <v>4.08</v>
      </c>
      <c r="I104" s="20">
        <v>100.76106606950191</v>
      </c>
      <c r="J104" s="20">
        <v>100.81147180540461</v>
      </c>
      <c r="K104" s="21">
        <v>3.9249999999999998</v>
      </c>
    </row>
    <row r="105" spans="1:11" x14ac:dyDescent="0.35">
      <c r="A105" s="1" t="s">
        <v>143</v>
      </c>
      <c r="B105" s="1" t="s">
        <v>496</v>
      </c>
      <c r="C105" s="15" t="s">
        <v>9</v>
      </c>
      <c r="D105" s="16">
        <v>40857</v>
      </c>
      <c r="E105" s="16">
        <v>46336</v>
      </c>
      <c r="F105" s="198">
        <v>10000000</v>
      </c>
      <c r="G105" s="7">
        <v>7.8125E-2</v>
      </c>
      <c r="H105" s="19">
        <v>4.328125</v>
      </c>
      <c r="I105" s="20">
        <v>101.22163302352185</v>
      </c>
      <c r="J105" s="20">
        <v>101.2722691581009</v>
      </c>
      <c r="K105" s="21">
        <v>4.2737513793071633</v>
      </c>
    </row>
    <row r="106" spans="1:11" x14ac:dyDescent="0.35">
      <c r="A106" s="1" t="s">
        <v>136</v>
      </c>
      <c r="B106" s="1" t="s">
        <v>497</v>
      </c>
      <c r="C106" s="15" t="s">
        <v>9</v>
      </c>
      <c r="D106" s="16">
        <v>40522</v>
      </c>
      <c r="E106" s="16">
        <v>46366</v>
      </c>
      <c r="F106" s="198">
        <v>9993200</v>
      </c>
      <c r="G106" s="7">
        <v>0.114583</v>
      </c>
      <c r="H106" s="19">
        <v>4.3645829999999997</v>
      </c>
      <c r="I106" s="20">
        <v>100.12364696443865</v>
      </c>
      <c r="J106" s="20">
        <v>100.17373383135433</v>
      </c>
      <c r="K106" s="21">
        <v>4.357013393698506</v>
      </c>
    </row>
    <row r="107" spans="1:11" x14ac:dyDescent="0.35">
      <c r="A107" s="1" t="s">
        <v>384</v>
      </c>
      <c r="B107" s="1" t="s">
        <v>498</v>
      </c>
      <c r="C107" s="15" t="s">
        <v>149</v>
      </c>
      <c r="D107" s="16">
        <v>43847</v>
      </c>
      <c r="E107" s="16">
        <v>46404</v>
      </c>
      <c r="F107" s="198">
        <v>600000</v>
      </c>
      <c r="G107" s="7"/>
      <c r="H107" s="19">
        <v>4.1500000000000004</v>
      </c>
      <c r="I107" s="20">
        <v>101.17269622596973</v>
      </c>
      <c r="J107" s="20">
        <v>101.22330787990968</v>
      </c>
      <c r="K107" s="21">
        <v>3.9249999999999998</v>
      </c>
    </row>
    <row r="108" spans="1:11" x14ac:dyDescent="0.35">
      <c r="A108" s="1" t="s">
        <v>87</v>
      </c>
      <c r="B108" s="1" t="s">
        <v>499</v>
      </c>
      <c r="C108" s="15" t="s">
        <v>9</v>
      </c>
      <c r="D108" s="16">
        <v>39169</v>
      </c>
      <c r="E108" s="16">
        <v>46474</v>
      </c>
      <c r="F108" s="198">
        <v>25000000</v>
      </c>
      <c r="G108" s="7">
        <v>0.3125</v>
      </c>
      <c r="H108" s="19">
        <v>4.5625</v>
      </c>
      <c r="I108" s="20">
        <v>100.93401105013974</v>
      </c>
      <c r="J108" s="20">
        <v>100.98450330179064</v>
      </c>
      <c r="K108" s="21">
        <v>4.5180199444711224</v>
      </c>
    </row>
    <row r="109" spans="1:11" x14ac:dyDescent="0.35">
      <c r="A109" s="1" t="s">
        <v>399</v>
      </c>
      <c r="B109" s="1" t="s">
        <v>500</v>
      </c>
      <c r="C109" s="15" t="s">
        <v>149</v>
      </c>
      <c r="D109" s="16">
        <v>43942</v>
      </c>
      <c r="E109" s="16">
        <v>46498</v>
      </c>
      <c r="F109" s="198">
        <v>250000</v>
      </c>
      <c r="G109" s="7"/>
      <c r="H109" s="19">
        <v>4.05</v>
      </c>
      <c r="I109" s="20">
        <v>100.65421491902119</v>
      </c>
      <c r="J109" s="20">
        <v>100.70456720262248</v>
      </c>
      <c r="K109" s="21">
        <v>3.9249999999999998</v>
      </c>
    </row>
    <row r="110" spans="1:11" x14ac:dyDescent="0.35">
      <c r="A110" s="1" t="s">
        <v>89</v>
      </c>
      <c r="B110" s="1" t="s">
        <v>501</v>
      </c>
      <c r="C110" s="15" t="s">
        <v>9</v>
      </c>
      <c r="D110" s="16">
        <v>39211</v>
      </c>
      <c r="E110" s="16">
        <v>46516</v>
      </c>
      <c r="F110" s="198">
        <v>45284000</v>
      </c>
      <c r="G110" s="7">
        <v>0.3125</v>
      </c>
      <c r="H110" s="19">
        <v>4.5625</v>
      </c>
      <c r="I110" s="20">
        <v>101.32584198067964</v>
      </c>
      <c r="J110" s="20">
        <v>101.37653024580254</v>
      </c>
      <c r="K110" s="21">
        <v>4.5005485874664846</v>
      </c>
    </row>
    <row r="111" spans="1:11" x14ac:dyDescent="0.35">
      <c r="A111" s="1" t="s">
        <v>612</v>
      </c>
      <c r="B111" s="1" t="s">
        <v>606</v>
      </c>
      <c r="C111" s="15" t="s">
        <v>149</v>
      </c>
      <c r="D111" s="16">
        <v>43997</v>
      </c>
      <c r="E111" s="16">
        <v>46553</v>
      </c>
      <c r="F111" s="198">
        <v>1388700</v>
      </c>
      <c r="G111" s="7"/>
      <c r="H111" s="19">
        <v>4.25</v>
      </c>
      <c r="I111" s="20">
        <v>99.95</v>
      </c>
      <c r="J111" s="20">
        <v>100</v>
      </c>
      <c r="K111" s="21">
        <v>4.25</v>
      </c>
    </row>
    <row r="112" spans="1:11" x14ac:dyDescent="0.35">
      <c r="A112" s="1" t="s">
        <v>239</v>
      </c>
      <c r="B112" s="1" t="s">
        <v>502</v>
      </c>
      <c r="C112" s="15" t="s">
        <v>149</v>
      </c>
      <c r="D112" s="16">
        <v>42930</v>
      </c>
      <c r="E112" s="16">
        <v>46582</v>
      </c>
      <c r="F112" s="198">
        <v>10000000</v>
      </c>
      <c r="G112" s="7"/>
      <c r="H112" s="19">
        <v>4.8</v>
      </c>
      <c r="I112" s="20">
        <v>103.11093061225031</v>
      </c>
      <c r="J112" s="20">
        <v>103.1625118681844</v>
      </c>
      <c r="K112" s="21">
        <v>4.25</v>
      </c>
    </row>
    <row r="113" spans="1:11" x14ac:dyDescent="0.35">
      <c r="A113" s="1" t="s">
        <v>153</v>
      </c>
      <c r="B113" s="1" t="s">
        <v>503</v>
      </c>
      <c r="C113" s="15" t="s">
        <v>149</v>
      </c>
      <c r="D113" s="16">
        <v>41106</v>
      </c>
      <c r="E113" s="16">
        <v>46584</v>
      </c>
      <c r="F113" s="198">
        <v>20000000</v>
      </c>
      <c r="G113" s="7"/>
      <c r="H113" s="19">
        <v>4.25</v>
      </c>
      <c r="I113" s="20">
        <v>99.95</v>
      </c>
      <c r="J113" s="20">
        <v>100</v>
      </c>
      <c r="K113" s="21">
        <v>4.25</v>
      </c>
    </row>
    <row r="114" spans="1:11" x14ac:dyDescent="0.35">
      <c r="A114" s="1" t="s">
        <v>93</v>
      </c>
      <c r="B114" s="1" t="s">
        <v>504</v>
      </c>
      <c r="C114" s="15" t="s">
        <v>9</v>
      </c>
      <c r="D114" s="16">
        <v>39289</v>
      </c>
      <c r="E114" s="16">
        <v>46594</v>
      </c>
      <c r="F114" s="198">
        <v>10000000</v>
      </c>
      <c r="G114" s="7">
        <v>0.3125</v>
      </c>
      <c r="H114" s="19">
        <v>4.5625</v>
      </c>
      <c r="I114" s="20">
        <v>100.48351257913939</v>
      </c>
      <c r="J114" s="20">
        <v>100.53377946887382</v>
      </c>
      <c r="K114" s="21">
        <v>4.5382756165181197</v>
      </c>
    </row>
    <row r="115" spans="1:11" x14ac:dyDescent="0.35">
      <c r="A115" s="1" t="s">
        <v>173</v>
      </c>
      <c r="B115" s="1" t="s">
        <v>505</v>
      </c>
      <c r="C115" s="15" t="s">
        <v>9</v>
      </c>
      <c r="D115" s="16">
        <v>41481</v>
      </c>
      <c r="E115" s="16">
        <v>46594</v>
      </c>
      <c r="F115" s="198">
        <v>5000000</v>
      </c>
      <c r="G115" s="7">
        <v>3.9063000000000001E-2</v>
      </c>
      <c r="H115" s="19">
        <v>4.2890629999999996</v>
      </c>
      <c r="I115" s="20">
        <v>100.42994445256423</v>
      </c>
      <c r="J115" s="20">
        <v>100.48018454483665</v>
      </c>
      <c r="K115" s="21">
        <v>4.2685660057542165</v>
      </c>
    </row>
    <row r="116" spans="1:11" x14ac:dyDescent="0.35">
      <c r="A116" s="1" t="s">
        <v>624</v>
      </c>
      <c r="B116" s="1" t="s">
        <v>631</v>
      </c>
      <c r="C116" s="15" t="s">
        <v>149</v>
      </c>
      <c r="D116" s="16">
        <v>44089</v>
      </c>
      <c r="E116" s="16">
        <v>46645</v>
      </c>
      <c r="F116" s="198">
        <v>1921600</v>
      </c>
      <c r="G116" s="7"/>
      <c r="H116" s="19">
        <v>4.25</v>
      </c>
      <c r="I116" s="20">
        <v>99.95</v>
      </c>
      <c r="J116" s="20">
        <v>100</v>
      </c>
      <c r="K116" s="21">
        <v>4.25</v>
      </c>
    </row>
    <row r="117" spans="1:11" x14ac:dyDescent="0.35">
      <c r="A117" s="1" t="s">
        <v>161</v>
      </c>
      <c r="B117" s="1" t="s">
        <v>506</v>
      </c>
      <c r="C117" s="15" t="s">
        <v>9</v>
      </c>
      <c r="D117" s="16">
        <v>41177</v>
      </c>
      <c r="E117" s="16">
        <v>46655</v>
      </c>
      <c r="F117" s="198">
        <v>15000000</v>
      </c>
      <c r="G117" s="7">
        <v>4.2969E-2</v>
      </c>
      <c r="H117" s="19">
        <v>4.2929690000000003</v>
      </c>
      <c r="I117" s="20">
        <v>100.81668746581947</v>
      </c>
      <c r="J117" s="20">
        <v>100.86712102633263</v>
      </c>
      <c r="K117" s="21">
        <v>4.2560637761032822</v>
      </c>
    </row>
    <row r="118" spans="1:11" x14ac:dyDescent="0.35">
      <c r="A118" s="1" t="s">
        <v>96</v>
      </c>
      <c r="B118" s="1" t="s">
        <v>507</v>
      </c>
      <c r="C118" s="15" t="s">
        <v>9</v>
      </c>
      <c r="D118" s="16">
        <v>39363</v>
      </c>
      <c r="E118" s="16">
        <v>46668</v>
      </c>
      <c r="F118" s="198">
        <v>10000000</v>
      </c>
      <c r="G118" s="7">
        <v>0.3125</v>
      </c>
      <c r="H118" s="19">
        <v>4.5625</v>
      </c>
      <c r="I118" s="20">
        <v>101.0151018894137</v>
      </c>
      <c r="J118" s="20">
        <v>101.06563470676707</v>
      </c>
      <c r="K118" s="21">
        <v>4.5143930607448191</v>
      </c>
    </row>
    <row r="119" spans="1:11" x14ac:dyDescent="0.35">
      <c r="A119" s="1" t="s">
        <v>256</v>
      </c>
      <c r="B119" s="1" t="s">
        <v>508</v>
      </c>
      <c r="C119" s="15" t="s">
        <v>149</v>
      </c>
      <c r="D119" s="16">
        <v>43021</v>
      </c>
      <c r="E119" s="16">
        <v>46673</v>
      </c>
      <c r="F119" s="198">
        <v>15000000</v>
      </c>
      <c r="G119" s="7"/>
      <c r="H119" s="19">
        <v>4.82</v>
      </c>
      <c r="I119" s="20">
        <v>103.33152200196562</v>
      </c>
      <c r="J119" s="20">
        <v>103.38321360877001</v>
      </c>
      <c r="K119" s="21">
        <v>4.25</v>
      </c>
    </row>
    <row r="120" spans="1:11" x14ac:dyDescent="0.35">
      <c r="A120" s="1" t="s">
        <v>98</v>
      </c>
      <c r="B120" s="1" t="s">
        <v>509</v>
      </c>
      <c r="C120" s="15" t="s">
        <v>9</v>
      </c>
      <c r="D120" s="16">
        <v>39414</v>
      </c>
      <c r="E120" s="16">
        <v>46719</v>
      </c>
      <c r="F120" s="198">
        <v>10000000</v>
      </c>
      <c r="G120" s="7">
        <v>0.3125</v>
      </c>
      <c r="H120" s="19">
        <v>4.5625</v>
      </c>
      <c r="I120" s="20">
        <v>100.04733478088279</v>
      </c>
      <c r="J120" s="20">
        <v>100.0973834726191</v>
      </c>
      <c r="K120" s="21">
        <v>4.5580612017176634</v>
      </c>
    </row>
    <row r="121" spans="1:11" x14ac:dyDescent="0.35">
      <c r="A121" s="1" t="s">
        <v>135</v>
      </c>
      <c r="B121" s="1" t="s">
        <v>510</v>
      </c>
      <c r="C121" s="15" t="s">
        <v>9</v>
      </c>
      <c r="D121" s="16">
        <v>40522</v>
      </c>
      <c r="E121" s="16">
        <v>46731</v>
      </c>
      <c r="F121" s="198">
        <v>5000000</v>
      </c>
      <c r="G121" s="7">
        <v>0.125</v>
      </c>
      <c r="H121" s="19">
        <v>4.375</v>
      </c>
      <c r="I121" s="20">
        <v>100.1243564453336</v>
      </c>
      <c r="J121" s="20">
        <v>100.17444366716718</v>
      </c>
      <c r="K121" s="21">
        <v>4.3673813797619667</v>
      </c>
    </row>
    <row r="122" spans="1:11" x14ac:dyDescent="0.35">
      <c r="A122" s="1" t="s">
        <v>258</v>
      </c>
      <c r="B122" s="1" t="s">
        <v>511</v>
      </c>
      <c r="C122" s="15" t="s">
        <v>149</v>
      </c>
      <c r="D122" s="16">
        <v>43084</v>
      </c>
      <c r="E122" s="16">
        <v>46736</v>
      </c>
      <c r="F122" s="198">
        <v>25000000</v>
      </c>
      <c r="G122" s="7"/>
      <c r="H122" s="19">
        <v>4.82</v>
      </c>
      <c r="I122" s="20">
        <v>103.40401704344113</v>
      </c>
      <c r="J122" s="20">
        <v>103.45574491589907</v>
      </c>
      <c r="K122" s="21">
        <v>4.25</v>
      </c>
    </row>
    <row r="123" spans="1:11" x14ac:dyDescent="0.35">
      <c r="A123" s="1" t="s">
        <v>112</v>
      </c>
      <c r="B123" s="1" t="s">
        <v>512</v>
      </c>
      <c r="C123" s="15" t="s">
        <v>9</v>
      </c>
      <c r="D123" s="16">
        <v>39832</v>
      </c>
      <c r="E123" s="16">
        <v>46771</v>
      </c>
      <c r="F123" s="198">
        <v>15000000</v>
      </c>
      <c r="G123" s="7">
        <v>0.25</v>
      </c>
      <c r="H123" s="19">
        <v>4.5</v>
      </c>
      <c r="I123" s="20">
        <v>100.42067211459207</v>
      </c>
      <c r="J123" s="20">
        <v>100.47090756837625</v>
      </c>
      <c r="K123" s="21">
        <v>4.4789084809824082</v>
      </c>
    </row>
    <row r="124" spans="1:11" x14ac:dyDescent="0.35">
      <c r="A124" s="1" t="s">
        <v>266</v>
      </c>
      <c r="B124" s="1" t="s">
        <v>513</v>
      </c>
      <c r="C124" s="15" t="s">
        <v>149</v>
      </c>
      <c r="D124" s="16">
        <v>43154</v>
      </c>
      <c r="E124" s="16">
        <v>46806</v>
      </c>
      <c r="F124" s="198">
        <v>5000000</v>
      </c>
      <c r="G124" s="7"/>
      <c r="H124" s="19">
        <v>4.83</v>
      </c>
      <c r="I124" s="20">
        <v>103.54595147582653</v>
      </c>
      <c r="J124" s="20">
        <v>103.59775035100202</v>
      </c>
      <c r="K124" s="21">
        <v>4.25</v>
      </c>
    </row>
    <row r="125" spans="1:11" x14ac:dyDescent="0.35">
      <c r="A125" s="1" t="s">
        <v>124</v>
      </c>
      <c r="B125" s="1" t="s">
        <v>514</v>
      </c>
      <c r="C125" s="15" t="s">
        <v>9</v>
      </c>
      <c r="D125" s="16">
        <v>40294</v>
      </c>
      <c r="E125" s="16">
        <v>46869</v>
      </c>
      <c r="F125" s="198">
        <v>15000000</v>
      </c>
      <c r="G125" s="7">
        <v>8.3330000000000001E-2</v>
      </c>
      <c r="H125" s="19">
        <v>4.3333300000000001</v>
      </c>
      <c r="I125" s="20">
        <v>101.1231438291266</v>
      </c>
      <c r="J125" s="20">
        <v>101.17373069447383</v>
      </c>
      <c r="K125" s="21">
        <v>4.2830584285617226</v>
      </c>
    </row>
    <row r="126" spans="1:11" x14ac:dyDescent="0.35">
      <c r="A126" s="1" t="s">
        <v>284</v>
      </c>
      <c r="B126" s="1" t="s">
        <v>515</v>
      </c>
      <c r="C126" s="15" t="s">
        <v>149</v>
      </c>
      <c r="D126" s="16">
        <v>43294</v>
      </c>
      <c r="E126" s="16">
        <v>46947</v>
      </c>
      <c r="F126" s="198">
        <v>27000000</v>
      </c>
      <c r="G126" s="7"/>
      <c r="H126" s="19">
        <v>4.66</v>
      </c>
      <c r="I126" s="20">
        <v>100.97686639842969</v>
      </c>
      <c r="J126" s="20">
        <v>101.02738008847392</v>
      </c>
      <c r="K126" s="21">
        <v>4.5</v>
      </c>
    </row>
    <row r="127" spans="1:11" x14ac:dyDescent="0.35">
      <c r="A127" s="1" t="s">
        <v>129</v>
      </c>
      <c r="B127" s="1" t="s">
        <v>516</v>
      </c>
      <c r="C127" s="15" t="s">
        <v>9</v>
      </c>
      <c r="D127" s="16">
        <v>40385</v>
      </c>
      <c r="E127" s="16">
        <v>46960</v>
      </c>
      <c r="F127" s="198">
        <v>25000000</v>
      </c>
      <c r="G127" s="7">
        <v>8.3333000000000004E-2</v>
      </c>
      <c r="H127" s="19">
        <v>4.3333329999999997</v>
      </c>
      <c r="I127" s="20">
        <v>100.43861723994662</v>
      </c>
      <c r="J127" s="20">
        <v>100.48886167078201</v>
      </c>
      <c r="K127" s="21">
        <v>4.3122520525674872</v>
      </c>
    </row>
    <row r="128" spans="1:11" x14ac:dyDescent="0.35">
      <c r="A128" s="1" t="s">
        <v>138</v>
      </c>
      <c r="B128" s="1" t="s">
        <v>517</v>
      </c>
      <c r="C128" s="15" t="s">
        <v>9</v>
      </c>
      <c r="D128" s="16">
        <v>40770</v>
      </c>
      <c r="E128" s="16">
        <v>46980</v>
      </c>
      <c r="F128" s="198">
        <v>30000000</v>
      </c>
      <c r="G128" s="7">
        <v>9.375E-2</v>
      </c>
      <c r="H128" s="19">
        <v>4.34375</v>
      </c>
      <c r="I128" s="20">
        <v>100.57663771127686</v>
      </c>
      <c r="J128" s="20">
        <v>100.62695118687029</v>
      </c>
      <c r="K128" s="21">
        <v>4.3166864828622256</v>
      </c>
    </row>
    <row r="129" spans="1:11" x14ac:dyDescent="0.35">
      <c r="A129" s="1" t="s">
        <v>121</v>
      </c>
      <c r="B129" s="1" t="s">
        <v>518</v>
      </c>
      <c r="C129" s="15" t="s">
        <v>9</v>
      </c>
      <c r="D129" s="16">
        <v>40052</v>
      </c>
      <c r="E129" s="16">
        <v>46992</v>
      </c>
      <c r="F129" s="198">
        <v>20000000</v>
      </c>
      <c r="G129" s="7">
        <v>0.125</v>
      </c>
      <c r="H129" s="19">
        <v>4.375</v>
      </c>
      <c r="I129" s="20">
        <v>100.6669960045882</v>
      </c>
      <c r="J129" s="20">
        <v>100.71735468192915</v>
      </c>
      <c r="K129" s="21">
        <v>4.3438392656523659</v>
      </c>
    </row>
    <row r="130" spans="1:11" x14ac:dyDescent="0.35">
      <c r="A130" s="1" t="s">
        <v>106</v>
      </c>
      <c r="B130" s="1" t="s">
        <v>519</v>
      </c>
      <c r="C130" s="15" t="s">
        <v>9</v>
      </c>
      <c r="D130" s="16">
        <v>39713</v>
      </c>
      <c r="E130" s="16">
        <v>47018</v>
      </c>
      <c r="F130" s="198">
        <v>10000000</v>
      </c>
      <c r="G130" s="7">
        <v>0.28125</v>
      </c>
      <c r="H130" s="19">
        <v>4.53125</v>
      </c>
      <c r="I130" s="20">
        <v>100.87897702046484</v>
      </c>
      <c r="J130" s="20">
        <v>100.92944174133551</v>
      </c>
      <c r="K130" s="21">
        <v>4.4895225038624513</v>
      </c>
    </row>
    <row r="131" spans="1:11" x14ac:dyDescent="0.35">
      <c r="A131" s="1" t="s">
        <v>95</v>
      </c>
      <c r="B131" s="1" t="s">
        <v>520</v>
      </c>
      <c r="C131" s="15" t="s">
        <v>9</v>
      </c>
      <c r="D131" s="16">
        <v>39363</v>
      </c>
      <c r="E131" s="16">
        <v>47034</v>
      </c>
      <c r="F131" s="198">
        <v>10000000</v>
      </c>
      <c r="G131" s="7">
        <v>0.34375</v>
      </c>
      <c r="H131" s="19">
        <v>4.59375</v>
      </c>
      <c r="I131" s="20">
        <v>101.0273239854164</v>
      </c>
      <c r="J131" s="20">
        <v>101.07786291687484</v>
      </c>
      <c r="K131" s="21">
        <v>4.5447636776589171</v>
      </c>
    </row>
    <row r="132" spans="1:11" x14ac:dyDescent="0.35">
      <c r="A132" s="1" t="s">
        <v>301</v>
      </c>
      <c r="B132" s="1" t="s">
        <v>521</v>
      </c>
      <c r="C132" s="15" t="s">
        <v>149</v>
      </c>
      <c r="D132" s="16">
        <v>43388</v>
      </c>
      <c r="E132" s="16">
        <v>47041</v>
      </c>
      <c r="F132" s="198">
        <v>5995300</v>
      </c>
      <c r="G132" s="7"/>
      <c r="H132" s="19">
        <v>4.57</v>
      </c>
      <c r="I132" s="20">
        <v>100.41185167488253</v>
      </c>
      <c r="J132" s="20">
        <v>100.46208271624064</v>
      </c>
      <c r="K132" s="21">
        <v>4.5</v>
      </c>
    </row>
    <row r="133" spans="1:11" x14ac:dyDescent="0.35">
      <c r="A133" s="1" t="s">
        <v>142</v>
      </c>
      <c r="B133" s="1" t="s">
        <v>522</v>
      </c>
      <c r="C133" s="15" t="s">
        <v>9</v>
      </c>
      <c r="D133" s="16">
        <v>40857</v>
      </c>
      <c r="E133" s="16">
        <v>47067</v>
      </c>
      <c r="F133" s="198">
        <v>20000000</v>
      </c>
      <c r="G133" s="7">
        <v>9.375E-2</v>
      </c>
      <c r="H133" s="19">
        <v>4.34375</v>
      </c>
      <c r="I133" s="20">
        <v>101.22910232139039</v>
      </c>
      <c r="J133" s="20">
        <v>101.27974219248662</v>
      </c>
      <c r="K133" s="21">
        <v>4.2888636028955442</v>
      </c>
    </row>
    <row r="134" spans="1:11" x14ac:dyDescent="0.35">
      <c r="A134" s="1" t="s">
        <v>134</v>
      </c>
      <c r="B134" s="1" t="s">
        <v>523</v>
      </c>
      <c r="C134" s="15" t="s">
        <v>9</v>
      </c>
      <c r="D134" s="16">
        <v>40522</v>
      </c>
      <c r="E134" s="16">
        <v>47097</v>
      </c>
      <c r="F134" s="198">
        <v>15000000</v>
      </c>
      <c r="G134" s="7">
        <v>0.13541700000000001</v>
      </c>
      <c r="H134" s="19">
        <v>4.3854170000000003</v>
      </c>
      <c r="I134" s="20">
        <v>100.12506592622854</v>
      </c>
      <c r="J134" s="20">
        <v>100.17515350298002</v>
      </c>
      <c r="K134" s="21">
        <v>4.3777492188914309</v>
      </c>
    </row>
    <row r="135" spans="1:11" x14ac:dyDescent="0.35">
      <c r="A135" s="1" t="s">
        <v>307</v>
      </c>
      <c r="B135" s="1" t="s">
        <v>524</v>
      </c>
      <c r="C135" s="15" t="s">
        <v>149</v>
      </c>
      <c r="D135" s="16">
        <v>43480</v>
      </c>
      <c r="E135" s="16">
        <v>47133</v>
      </c>
      <c r="F135" s="198">
        <v>2000000</v>
      </c>
      <c r="G135" s="7"/>
      <c r="H135" s="19">
        <v>4.5</v>
      </c>
      <c r="I135" s="20">
        <v>99.95</v>
      </c>
      <c r="J135" s="20">
        <v>100</v>
      </c>
      <c r="K135" s="21">
        <v>4.5</v>
      </c>
    </row>
    <row r="136" spans="1:11" x14ac:dyDescent="0.35">
      <c r="A136" s="1" t="s">
        <v>111</v>
      </c>
      <c r="B136" s="1" t="s">
        <v>525</v>
      </c>
      <c r="C136" s="15" t="s">
        <v>9</v>
      </c>
      <c r="D136" s="16">
        <v>39832</v>
      </c>
      <c r="E136" s="16">
        <v>47137</v>
      </c>
      <c r="F136" s="198">
        <v>15000000</v>
      </c>
      <c r="G136" s="7">
        <v>0.28125</v>
      </c>
      <c r="H136" s="19">
        <v>4.53125</v>
      </c>
      <c r="I136" s="20">
        <v>100.42619996470519</v>
      </c>
      <c r="J136" s="20">
        <v>100.47643818379709</v>
      </c>
      <c r="K136" s="21">
        <v>4.5097637634319652</v>
      </c>
    </row>
    <row r="137" spans="1:11" x14ac:dyDescent="0.35">
      <c r="A137" s="1" t="s">
        <v>317</v>
      </c>
      <c r="B137" s="1" t="s">
        <v>526</v>
      </c>
      <c r="C137" s="15" t="s">
        <v>149</v>
      </c>
      <c r="D137" s="16">
        <v>43570</v>
      </c>
      <c r="E137" s="16">
        <v>47223</v>
      </c>
      <c r="F137" s="198">
        <v>2000000</v>
      </c>
      <c r="G137" s="7"/>
      <c r="H137" s="19">
        <v>4.59</v>
      </c>
      <c r="I137" s="20">
        <v>100.57464658429029</v>
      </c>
      <c r="J137" s="20">
        <v>100.6249590638222</v>
      </c>
      <c r="K137" s="21">
        <v>4.5</v>
      </c>
    </row>
    <row r="138" spans="1:11" x14ac:dyDescent="0.35">
      <c r="A138" s="1" t="s">
        <v>123</v>
      </c>
      <c r="B138" s="1" t="s">
        <v>527</v>
      </c>
      <c r="C138" s="15" t="s">
        <v>9</v>
      </c>
      <c r="D138" s="16">
        <v>40294</v>
      </c>
      <c r="E138" s="16">
        <v>47234</v>
      </c>
      <c r="F138" s="198">
        <v>15724300</v>
      </c>
      <c r="G138" s="7">
        <v>9.375E-2</v>
      </c>
      <c r="H138" s="19">
        <v>4.34375</v>
      </c>
      <c r="I138" s="20">
        <v>101.12773018755107</v>
      </c>
      <c r="J138" s="20">
        <v>101.17831934722467</v>
      </c>
      <c r="K138" s="21">
        <v>4.2931628317456818</v>
      </c>
    </row>
    <row r="139" spans="1:11" x14ac:dyDescent="0.35">
      <c r="A139" s="1" t="s">
        <v>359</v>
      </c>
      <c r="B139" s="1" t="s">
        <v>528</v>
      </c>
      <c r="C139" s="15" t="s">
        <v>149</v>
      </c>
      <c r="D139" s="16">
        <v>43725</v>
      </c>
      <c r="E139" s="16">
        <v>47314</v>
      </c>
      <c r="F139" s="198">
        <v>4500000</v>
      </c>
      <c r="G139" s="7"/>
      <c r="H139" s="19">
        <v>4.68</v>
      </c>
      <c r="I139" s="20">
        <v>99.457570400037511</v>
      </c>
      <c r="J139" s="20">
        <v>99.507324062068534</v>
      </c>
      <c r="K139" s="21">
        <v>4.75</v>
      </c>
    </row>
    <row r="140" spans="1:11" x14ac:dyDescent="0.35">
      <c r="A140" s="1" t="s">
        <v>152</v>
      </c>
      <c r="B140" s="1" t="s">
        <v>529</v>
      </c>
      <c r="C140" s="15" t="s">
        <v>149</v>
      </c>
      <c r="D140" s="16">
        <v>41106</v>
      </c>
      <c r="E140" s="16">
        <v>47315</v>
      </c>
      <c r="F140" s="198">
        <v>20000000</v>
      </c>
      <c r="G140" s="7"/>
      <c r="H140" s="19">
        <v>4.3</v>
      </c>
      <c r="I140" s="20">
        <v>96.783570488535091</v>
      </c>
      <c r="J140" s="20">
        <v>96.831986481775971</v>
      </c>
      <c r="K140" s="21">
        <v>4.75</v>
      </c>
    </row>
    <row r="141" spans="1:11" x14ac:dyDescent="0.35">
      <c r="A141" s="1" t="s">
        <v>128</v>
      </c>
      <c r="B141" s="1" t="s">
        <v>530</v>
      </c>
      <c r="C141" s="15" t="s">
        <v>9</v>
      </c>
      <c r="D141" s="16">
        <v>40385</v>
      </c>
      <c r="E141" s="16">
        <v>47325</v>
      </c>
      <c r="F141" s="198">
        <v>20000000</v>
      </c>
      <c r="G141" s="7">
        <v>9.375E-2</v>
      </c>
      <c r="H141" s="19">
        <v>4.34375</v>
      </c>
      <c r="I141" s="20">
        <v>100.44065799951659</v>
      </c>
      <c r="J141" s="20">
        <v>100.4909034512422</v>
      </c>
      <c r="K141" s="21">
        <v>4.3225305483571166</v>
      </c>
    </row>
    <row r="142" spans="1:11" x14ac:dyDescent="0.35">
      <c r="A142" s="1" t="s">
        <v>172</v>
      </c>
      <c r="B142" s="1" t="s">
        <v>531</v>
      </c>
      <c r="C142" s="15" t="s">
        <v>9</v>
      </c>
      <c r="D142" s="16">
        <v>41481</v>
      </c>
      <c r="E142" s="16">
        <v>47325</v>
      </c>
      <c r="F142" s="198">
        <v>10000000</v>
      </c>
      <c r="G142" s="7">
        <v>4.6875E-2</v>
      </c>
      <c r="H142" s="19">
        <v>4.296875</v>
      </c>
      <c r="I142" s="20">
        <v>100.43147487531171</v>
      </c>
      <c r="J142" s="20">
        <v>100.48171573317829</v>
      </c>
      <c r="K142" s="21">
        <v>4.2762755080835122</v>
      </c>
    </row>
    <row r="143" spans="1:11" x14ac:dyDescent="0.35">
      <c r="A143" s="1" t="s">
        <v>120</v>
      </c>
      <c r="B143" s="1" t="s">
        <v>532</v>
      </c>
      <c r="C143" s="15" t="s">
        <v>9</v>
      </c>
      <c r="D143" s="16">
        <v>40052</v>
      </c>
      <c r="E143" s="16">
        <v>47357</v>
      </c>
      <c r="F143" s="198">
        <v>20000000</v>
      </c>
      <c r="G143" s="7">
        <v>0.140625</v>
      </c>
      <c r="H143" s="19">
        <v>4.390625</v>
      </c>
      <c r="I143" s="20">
        <v>100.67141396443189</v>
      </c>
      <c r="J143" s="20">
        <v>100.72177485185782</v>
      </c>
      <c r="K143" s="21">
        <v>4.3591616673333622</v>
      </c>
    </row>
    <row r="144" spans="1:11" x14ac:dyDescent="0.35">
      <c r="A144" s="1" t="s">
        <v>105</v>
      </c>
      <c r="B144" s="1" t="s">
        <v>533</v>
      </c>
      <c r="C144" s="15" t="s">
        <v>9</v>
      </c>
      <c r="D144" s="16">
        <v>39713</v>
      </c>
      <c r="E144" s="16">
        <v>47383</v>
      </c>
      <c r="F144" s="198">
        <v>15000000</v>
      </c>
      <c r="G144" s="7">
        <v>0.3125</v>
      </c>
      <c r="H144" s="19">
        <v>4.5625</v>
      </c>
      <c r="I144" s="20">
        <v>100.88976082161621</v>
      </c>
      <c r="J144" s="20">
        <v>100.94023093708475</v>
      </c>
      <c r="K144" s="21">
        <v>4.5200015470974799</v>
      </c>
    </row>
    <row r="145" spans="1:11" x14ac:dyDescent="0.35">
      <c r="A145" s="1" t="s">
        <v>94</v>
      </c>
      <c r="B145" s="1" t="s">
        <v>534</v>
      </c>
      <c r="C145" s="15" t="s">
        <v>9</v>
      </c>
      <c r="D145" s="16">
        <v>39363</v>
      </c>
      <c r="E145" s="16">
        <v>47399</v>
      </c>
      <c r="F145" s="198">
        <v>15000000</v>
      </c>
      <c r="G145" s="7">
        <v>0.375</v>
      </c>
      <c r="H145" s="19">
        <v>4.625</v>
      </c>
      <c r="I145" s="20">
        <v>101.03954608141912</v>
      </c>
      <c r="J145" s="20">
        <v>101.0900911269826</v>
      </c>
      <c r="K145" s="21">
        <v>4.5751269471014568</v>
      </c>
    </row>
    <row r="146" spans="1:11" x14ac:dyDescent="0.35">
      <c r="A146" s="1" t="s">
        <v>364</v>
      </c>
      <c r="B146" s="1" t="s">
        <v>535</v>
      </c>
      <c r="C146" s="15" t="s">
        <v>149</v>
      </c>
      <c r="D146" s="16">
        <v>43753</v>
      </c>
      <c r="E146" s="16">
        <v>47406</v>
      </c>
      <c r="F146" s="198">
        <v>7000000</v>
      </c>
      <c r="G146" s="7"/>
      <c r="H146" s="19">
        <v>4.8100000000000005</v>
      </c>
      <c r="I146" s="20">
        <v>100.38196857858895</v>
      </c>
      <c r="J146" s="20">
        <v>100.43218467092441</v>
      </c>
      <c r="K146" s="21">
        <v>4.75</v>
      </c>
    </row>
    <row r="147" spans="1:11" x14ac:dyDescent="0.35">
      <c r="A147" s="1" t="s">
        <v>133</v>
      </c>
      <c r="B147" s="1" t="s">
        <v>536</v>
      </c>
      <c r="C147" s="15" t="s">
        <v>9</v>
      </c>
      <c r="D147" s="16">
        <v>40522</v>
      </c>
      <c r="E147" s="16">
        <v>47462</v>
      </c>
      <c r="F147" s="198">
        <v>5000000</v>
      </c>
      <c r="G147" s="7">
        <v>0.14583299999999999</v>
      </c>
      <c r="H147" s="19">
        <v>4.3958329999999997</v>
      </c>
      <c r="I147" s="20">
        <v>100.12577533901549</v>
      </c>
      <c r="J147" s="20">
        <v>100.17586327065081</v>
      </c>
      <c r="K147" s="21">
        <v>4.3881159158304719</v>
      </c>
    </row>
    <row r="148" spans="1:11" x14ac:dyDescent="0.35">
      <c r="A148" s="1" t="s">
        <v>388</v>
      </c>
      <c r="B148" s="1" t="s">
        <v>537</v>
      </c>
      <c r="C148" s="15" t="s">
        <v>149</v>
      </c>
      <c r="D148" s="16">
        <v>43847</v>
      </c>
      <c r="E148" s="16">
        <v>47500</v>
      </c>
      <c r="F148" s="198">
        <v>3500000</v>
      </c>
      <c r="G148" s="7"/>
      <c r="H148" s="19">
        <v>4.8499999999999996</v>
      </c>
      <c r="I148" s="20">
        <v>100.68658243207848</v>
      </c>
      <c r="J148" s="20">
        <v>100.73695090753225</v>
      </c>
      <c r="K148" s="21">
        <v>4.75</v>
      </c>
    </row>
    <row r="149" spans="1:11" x14ac:dyDescent="0.35">
      <c r="A149" s="1" t="s">
        <v>110</v>
      </c>
      <c r="B149" s="1" t="s">
        <v>538</v>
      </c>
      <c r="C149" s="15" t="s">
        <v>9</v>
      </c>
      <c r="D149" s="16">
        <v>39832</v>
      </c>
      <c r="E149" s="16">
        <v>47502</v>
      </c>
      <c r="F149" s="198">
        <v>17226000</v>
      </c>
      <c r="G149" s="7">
        <v>0.3125</v>
      </c>
      <c r="H149" s="19">
        <v>4.5625</v>
      </c>
      <c r="I149" s="20">
        <v>100.43172781481832</v>
      </c>
      <c r="J149" s="20">
        <v>100.48196879921792</v>
      </c>
      <c r="K149" s="21">
        <v>4.5406156492780738</v>
      </c>
    </row>
    <row r="150" spans="1:11" x14ac:dyDescent="0.35">
      <c r="A150" s="1" t="s">
        <v>400</v>
      </c>
      <c r="B150" s="1" t="s">
        <v>539</v>
      </c>
      <c r="C150" s="15" t="s">
        <v>149</v>
      </c>
      <c r="D150" s="16">
        <v>43942</v>
      </c>
      <c r="E150" s="16">
        <v>47594</v>
      </c>
      <c r="F150" s="198">
        <v>2000000</v>
      </c>
      <c r="G150" s="7"/>
      <c r="H150" s="19">
        <v>4.76</v>
      </c>
      <c r="I150" s="20">
        <v>100.02530173314022</v>
      </c>
      <c r="J150" s="20">
        <v>100.07533940284164</v>
      </c>
      <c r="K150" s="21">
        <v>4.75</v>
      </c>
    </row>
    <row r="151" spans="1:11" x14ac:dyDescent="0.35">
      <c r="A151" s="1" t="s">
        <v>122</v>
      </c>
      <c r="B151" s="1" t="s">
        <v>540</v>
      </c>
      <c r="C151" s="15" t="s">
        <v>9</v>
      </c>
      <c r="D151" s="16">
        <v>40294</v>
      </c>
      <c r="E151" s="16">
        <v>47599</v>
      </c>
      <c r="F151" s="198">
        <v>29000000</v>
      </c>
      <c r="G151" s="7">
        <v>0.104167</v>
      </c>
      <c r="H151" s="19">
        <v>4.3541670000000003</v>
      </c>
      <c r="I151" s="20">
        <v>101.13231522552687</v>
      </c>
      <c r="J151" s="20">
        <v>101.18290667886629</v>
      </c>
      <c r="K151" s="21">
        <v>4.3032634097172453</v>
      </c>
    </row>
    <row r="152" spans="1:11" x14ac:dyDescent="0.35">
      <c r="A152" s="1" t="s">
        <v>611</v>
      </c>
      <c r="B152" s="1" t="s">
        <v>605</v>
      </c>
      <c r="C152" s="15" t="s">
        <v>149</v>
      </c>
      <c r="D152" s="16">
        <v>43997</v>
      </c>
      <c r="E152" s="16">
        <v>11124</v>
      </c>
      <c r="F152" s="198">
        <v>10972500</v>
      </c>
      <c r="G152" s="7"/>
      <c r="H152" s="19">
        <v>5</v>
      </c>
      <c r="I152" s="20">
        <v>99.95</v>
      </c>
      <c r="J152" s="20">
        <v>100</v>
      </c>
      <c r="K152" s="21">
        <v>5</v>
      </c>
    </row>
    <row r="153" spans="1:11" x14ac:dyDescent="0.35">
      <c r="A153" s="1" t="s">
        <v>151</v>
      </c>
      <c r="B153" s="1" t="s">
        <v>541</v>
      </c>
      <c r="C153" s="15" t="s">
        <v>149</v>
      </c>
      <c r="D153" s="16">
        <v>41106</v>
      </c>
      <c r="E153" s="16">
        <v>47680</v>
      </c>
      <c r="F153" s="198">
        <v>20000000</v>
      </c>
      <c r="G153" s="7"/>
      <c r="H153" s="19">
        <v>4.3250000000000002</v>
      </c>
      <c r="I153" s="20">
        <v>94.826077602214042</v>
      </c>
      <c r="J153" s="20">
        <v>94.873514359393738</v>
      </c>
      <c r="K153" s="21">
        <v>5</v>
      </c>
    </row>
    <row r="154" spans="1:11" x14ac:dyDescent="0.35">
      <c r="A154" s="1" t="s">
        <v>119</v>
      </c>
      <c r="B154" s="1" t="s">
        <v>542</v>
      </c>
      <c r="C154" s="15" t="s">
        <v>9</v>
      </c>
      <c r="D154" s="16">
        <v>40052</v>
      </c>
      <c r="E154" s="16">
        <v>47722</v>
      </c>
      <c r="F154" s="198">
        <v>15000000</v>
      </c>
      <c r="G154" s="7">
        <v>0.15625</v>
      </c>
      <c r="H154" s="19">
        <v>4.40625</v>
      </c>
      <c r="I154" s="20">
        <v>100.67583192427563</v>
      </c>
      <c r="J154" s="20">
        <v>100.72619502178651</v>
      </c>
      <c r="K154" s="21">
        <v>4.3744827242277475</v>
      </c>
    </row>
    <row r="155" spans="1:11" x14ac:dyDescent="0.35">
      <c r="A155" s="1" t="s">
        <v>623</v>
      </c>
      <c r="B155" s="1" t="s">
        <v>630</v>
      </c>
      <c r="C155" s="15" t="s">
        <v>149</v>
      </c>
      <c r="D155" s="16">
        <v>44089</v>
      </c>
      <c r="E155" s="16">
        <v>47741</v>
      </c>
      <c r="F155" s="198">
        <v>1602300</v>
      </c>
      <c r="G155" s="7"/>
      <c r="H155" s="19">
        <v>5</v>
      </c>
      <c r="I155" s="20">
        <v>99.95</v>
      </c>
      <c r="J155" s="20">
        <v>100</v>
      </c>
      <c r="K155" s="21">
        <v>5</v>
      </c>
    </row>
    <row r="156" spans="1:11" x14ac:dyDescent="0.35">
      <c r="A156" s="1" t="s">
        <v>104</v>
      </c>
      <c r="B156" s="1" t="s">
        <v>543</v>
      </c>
      <c r="C156" s="15" t="s">
        <v>9</v>
      </c>
      <c r="D156" s="16">
        <v>39713</v>
      </c>
      <c r="E156" s="16">
        <v>47748</v>
      </c>
      <c r="F156" s="198">
        <v>15000000</v>
      </c>
      <c r="G156" s="7">
        <v>0.34375</v>
      </c>
      <c r="H156" s="19">
        <v>4.59375</v>
      </c>
      <c r="I156" s="20">
        <v>100.90054462276757</v>
      </c>
      <c r="J156" s="20">
        <v>100.95102013283397</v>
      </c>
      <c r="K156" s="21">
        <v>4.550474075403522</v>
      </c>
    </row>
    <row r="157" spans="1:11" x14ac:dyDescent="0.35">
      <c r="A157" s="9" t="s">
        <v>160</v>
      </c>
      <c r="B157" s="9" t="s">
        <v>544</v>
      </c>
      <c r="C157" s="22" t="s">
        <v>9</v>
      </c>
      <c r="D157" s="23">
        <v>41177</v>
      </c>
      <c r="E157" s="16">
        <v>47751</v>
      </c>
      <c r="F157" s="198">
        <v>15000000</v>
      </c>
      <c r="G157" s="7">
        <v>5.4688000000000001E-2</v>
      </c>
      <c r="H157" s="19">
        <v>4.3046879999999996</v>
      </c>
      <c r="I157" s="20">
        <v>100.8208266942521</v>
      </c>
      <c r="J157" s="20">
        <v>100.8712623254148</v>
      </c>
      <c r="K157" s="21">
        <v>4.2675068208355524</v>
      </c>
    </row>
    <row r="158" spans="1:11" x14ac:dyDescent="0.35">
      <c r="A158" s="1" t="s">
        <v>130</v>
      </c>
      <c r="B158" s="1" t="s">
        <v>545</v>
      </c>
      <c r="C158" s="15" t="s">
        <v>9</v>
      </c>
      <c r="D158" s="16">
        <v>40470</v>
      </c>
      <c r="E158" s="16">
        <v>47775</v>
      </c>
      <c r="F158" s="198">
        <v>30000000</v>
      </c>
      <c r="G158" s="7">
        <v>0.15625</v>
      </c>
      <c r="H158" s="19">
        <v>4.40625</v>
      </c>
      <c r="I158" s="20">
        <v>101.10334475510908</v>
      </c>
      <c r="J158" s="20">
        <v>101.15392171596706</v>
      </c>
      <c r="K158" s="21">
        <v>4.3559853392263257</v>
      </c>
    </row>
    <row r="159" spans="1:11" x14ac:dyDescent="0.35">
      <c r="A159" s="1" t="s">
        <v>97</v>
      </c>
      <c r="B159" s="1" t="s">
        <v>546</v>
      </c>
      <c r="C159" s="15" t="s">
        <v>9</v>
      </c>
      <c r="D159" s="16">
        <v>39414</v>
      </c>
      <c r="E159" s="16">
        <v>47815</v>
      </c>
      <c r="F159" s="198">
        <v>5000000</v>
      </c>
      <c r="G159" s="7">
        <v>0.40625</v>
      </c>
      <c r="H159" s="19">
        <v>4.65625</v>
      </c>
      <c r="I159" s="20">
        <v>100.05065603136786</v>
      </c>
      <c r="J159" s="20">
        <v>100.10070638456014</v>
      </c>
      <c r="K159" s="21">
        <v>4.6515655764824801</v>
      </c>
    </row>
    <row r="160" spans="1:11" x14ac:dyDescent="0.35">
      <c r="A160" s="1" t="s">
        <v>109</v>
      </c>
      <c r="B160" s="1" t="s">
        <v>547</v>
      </c>
      <c r="C160" s="15" t="s">
        <v>9</v>
      </c>
      <c r="D160" s="16">
        <v>39832</v>
      </c>
      <c r="E160" s="16">
        <v>47867</v>
      </c>
      <c r="F160" s="198">
        <v>20000000</v>
      </c>
      <c r="G160" s="7">
        <v>0.34375</v>
      </c>
      <c r="H160" s="19">
        <v>4.59375</v>
      </c>
      <c r="I160" s="20">
        <v>100.43725566493143</v>
      </c>
      <c r="J160" s="20">
        <v>100.48749941463875</v>
      </c>
      <c r="K160" s="21">
        <v>4.5714641390815567</v>
      </c>
    </row>
    <row r="161" spans="1:11" x14ac:dyDescent="0.35">
      <c r="A161" s="1" t="s">
        <v>168</v>
      </c>
      <c r="B161" s="1" t="s">
        <v>548</v>
      </c>
      <c r="C161" s="15" t="s">
        <v>9</v>
      </c>
      <c r="D161" s="16">
        <v>41381</v>
      </c>
      <c r="E161" s="16">
        <v>47955</v>
      </c>
      <c r="F161" s="198">
        <v>10000000</v>
      </c>
      <c r="G161" s="7">
        <v>5.4688000000000001E-2</v>
      </c>
      <c r="H161" s="19">
        <v>4.3046879999999996</v>
      </c>
      <c r="I161" s="20">
        <v>101.046287002612</v>
      </c>
      <c r="J161" s="20">
        <v>101.09683542032217</v>
      </c>
      <c r="K161" s="21">
        <v>4.2579849132791789</v>
      </c>
    </row>
    <row r="162" spans="1:11" x14ac:dyDescent="0.35">
      <c r="A162" s="1" t="s">
        <v>150</v>
      </c>
      <c r="B162" s="1" t="s">
        <v>549</v>
      </c>
      <c r="C162" s="15" t="s">
        <v>149</v>
      </c>
      <c r="D162" s="16">
        <v>41106</v>
      </c>
      <c r="E162" s="16">
        <v>48045</v>
      </c>
      <c r="F162" s="198">
        <v>40000000</v>
      </c>
      <c r="G162" s="7"/>
      <c r="H162" s="19">
        <v>4.3499999999999996</v>
      </c>
      <c r="I162" s="20">
        <v>94.15358776926665</v>
      </c>
      <c r="J162" s="20">
        <v>94.200688113323309</v>
      </c>
      <c r="K162" s="21">
        <v>5.0599999999999996</v>
      </c>
    </row>
    <row r="163" spans="1:11" x14ac:dyDescent="0.35">
      <c r="A163" s="1" t="s">
        <v>127</v>
      </c>
      <c r="B163" s="1" t="s">
        <v>550</v>
      </c>
      <c r="C163" s="15" t="s">
        <v>9</v>
      </c>
      <c r="D163" s="16">
        <v>40385</v>
      </c>
      <c r="E163" s="16">
        <v>48055</v>
      </c>
      <c r="F163" s="198">
        <v>15000000</v>
      </c>
      <c r="G163" s="7">
        <v>0.114583</v>
      </c>
      <c r="H163" s="19">
        <v>4.3645829999999997</v>
      </c>
      <c r="I163" s="20">
        <v>100.44473932274988</v>
      </c>
      <c r="J163" s="20">
        <v>100.49498681615796</v>
      </c>
      <c r="K163" s="21">
        <v>4.343085300348779</v>
      </c>
    </row>
    <row r="164" spans="1:11" x14ac:dyDescent="0.35">
      <c r="A164" s="1" t="s">
        <v>170</v>
      </c>
      <c r="B164" s="1" t="s">
        <v>551</v>
      </c>
      <c r="C164" s="15" t="s">
        <v>9</v>
      </c>
      <c r="D164" s="16">
        <v>41481</v>
      </c>
      <c r="E164" s="16">
        <v>48055</v>
      </c>
      <c r="F164" s="198">
        <v>10000000</v>
      </c>
      <c r="G164" s="7">
        <v>5.4688000000000001E-2</v>
      </c>
      <c r="H164" s="19">
        <v>4.3046879999999996</v>
      </c>
      <c r="I164" s="20">
        <v>100.43300549396584</v>
      </c>
      <c r="J164" s="20">
        <v>100.4832471175246</v>
      </c>
      <c r="K164" s="21">
        <v>4.2839857622885757</v>
      </c>
    </row>
    <row r="165" spans="1:11" x14ac:dyDescent="0.35">
      <c r="A165" s="1" t="s">
        <v>118</v>
      </c>
      <c r="B165" s="1" t="s">
        <v>552</v>
      </c>
      <c r="C165" s="15" t="s">
        <v>9</v>
      </c>
      <c r="D165" s="16">
        <v>40052</v>
      </c>
      <c r="E165" s="16">
        <v>48087</v>
      </c>
      <c r="F165" s="198">
        <v>15000000</v>
      </c>
      <c r="G165" s="7">
        <v>0.171875</v>
      </c>
      <c r="H165" s="19">
        <v>4.421875</v>
      </c>
      <c r="I165" s="20">
        <v>100.68024988411933</v>
      </c>
      <c r="J165" s="20">
        <v>100.73061519171519</v>
      </c>
      <c r="K165" s="21">
        <v>4.3898024365125563</v>
      </c>
    </row>
    <row r="166" spans="1:11" x14ac:dyDescent="0.35">
      <c r="A166" s="1" t="s">
        <v>103</v>
      </c>
      <c r="B166" s="1" t="s">
        <v>553</v>
      </c>
      <c r="C166" s="15" t="s">
        <v>9</v>
      </c>
      <c r="D166" s="16">
        <v>39713</v>
      </c>
      <c r="E166" s="16">
        <v>48113</v>
      </c>
      <c r="F166" s="198">
        <v>20000000</v>
      </c>
      <c r="G166" s="7">
        <v>0.375</v>
      </c>
      <c r="H166" s="19">
        <v>4.625</v>
      </c>
      <c r="I166" s="20">
        <v>100.91132842391893</v>
      </c>
      <c r="J166" s="20">
        <v>100.96180932858321</v>
      </c>
      <c r="K166" s="21">
        <v>4.5809400908692117</v>
      </c>
    </row>
    <row r="167" spans="1:11" x14ac:dyDescent="0.35">
      <c r="A167" s="1" t="s">
        <v>178</v>
      </c>
      <c r="B167" s="1" t="s">
        <v>554</v>
      </c>
      <c r="C167" s="15" t="s">
        <v>9</v>
      </c>
      <c r="D167" s="16">
        <v>41540</v>
      </c>
      <c r="E167" s="16">
        <v>48114</v>
      </c>
      <c r="F167" s="198">
        <v>5000000</v>
      </c>
      <c r="G167" s="7">
        <v>5.4688000000000001E-2</v>
      </c>
      <c r="H167" s="19">
        <v>4.3046879999999996</v>
      </c>
      <c r="I167" s="20">
        <v>100.80747232278681</v>
      </c>
      <c r="J167" s="20">
        <v>100.85790127342351</v>
      </c>
      <c r="K167" s="21">
        <v>4.268072154634754</v>
      </c>
    </row>
    <row r="168" spans="1:11" x14ac:dyDescent="0.35">
      <c r="A168" s="1" t="s">
        <v>165</v>
      </c>
      <c r="B168" s="1" t="s">
        <v>555</v>
      </c>
      <c r="C168" s="15" t="s">
        <v>9</v>
      </c>
      <c r="D168" s="16">
        <v>41211</v>
      </c>
      <c r="E168" s="16">
        <v>48150</v>
      </c>
      <c r="F168" s="198">
        <v>15000000</v>
      </c>
      <c r="G168" s="7">
        <v>5.8594E-2</v>
      </c>
      <c r="H168" s="19">
        <v>4.3085940000000003</v>
      </c>
      <c r="I168" s="20">
        <v>101.13369884802663</v>
      </c>
      <c r="J168" s="20">
        <v>101.18429099352338</v>
      </c>
      <c r="K168" s="21">
        <v>4.2581649361715499</v>
      </c>
    </row>
    <row r="169" spans="1:11" x14ac:dyDescent="0.35">
      <c r="A169" s="1" t="s">
        <v>108</v>
      </c>
      <c r="B169" s="1" t="s">
        <v>556</v>
      </c>
      <c r="C169" s="15" t="s">
        <v>9</v>
      </c>
      <c r="D169" s="16">
        <v>39832</v>
      </c>
      <c r="E169" s="16">
        <v>48232</v>
      </c>
      <c r="F169" s="198">
        <v>20000000</v>
      </c>
      <c r="G169" s="7">
        <v>0.375</v>
      </c>
      <c r="H169" s="19">
        <v>4.625</v>
      </c>
      <c r="I169" s="20">
        <v>100.44278351504458</v>
      </c>
      <c r="J169" s="20">
        <v>100.4930300300596</v>
      </c>
      <c r="K169" s="21">
        <v>4.6023092334031173</v>
      </c>
    </row>
    <row r="170" spans="1:11" x14ac:dyDescent="0.35">
      <c r="A170" s="1" t="s">
        <v>167</v>
      </c>
      <c r="B170" s="1" t="s">
        <v>557</v>
      </c>
      <c r="C170" s="15" t="s">
        <v>9</v>
      </c>
      <c r="D170" s="16">
        <v>41381</v>
      </c>
      <c r="E170" s="16">
        <v>48321</v>
      </c>
      <c r="F170" s="198">
        <v>10000000</v>
      </c>
      <c r="G170" s="7">
        <v>5.8594E-2</v>
      </c>
      <c r="H170" s="19">
        <v>4.3085940000000003</v>
      </c>
      <c r="I170" s="20">
        <v>101.04791104650049</v>
      </c>
      <c r="J170" s="20">
        <v>101.0984602766388</v>
      </c>
      <c r="K170" s="21">
        <v>4.2617800391917573</v>
      </c>
    </row>
    <row r="171" spans="1:11" x14ac:dyDescent="0.35">
      <c r="A171" s="1" t="s">
        <v>137</v>
      </c>
      <c r="B171" s="1" t="s">
        <v>558</v>
      </c>
      <c r="C171" s="15" t="s">
        <v>9</v>
      </c>
      <c r="D171" s="16">
        <v>40770</v>
      </c>
      <c r="E171" s="16">
        <v>48441</v>
      </c>
      <c r="F171" s="198">
        <v>25000000</v>
      </c>
      <c r="G171" s="7">
        <v>0.125</v>
      </c>
      <c r="H171" s="19">
        <v>4.375</v>
      </c>
      <c r="I171" s="20">
        <v>100.5844564525587</v>
      </c>
      <c r="J171" s="20">
        <v>100.63477383947843</v>
      </c>
      <c r="K171" s="21">
        <v>4.347403817867689</v>
      </c>
    </row>
    <row r="172" spans="1:11" x14ac:dyDescent="0.35">
      <c r="A172" s="1" t="s">
        <v>117</v>
      </c>
      <c r="B172" s="1" t="s">
        <v>559</v>
      </c>
      <c r="C172" s="15" t="s">
        <v>9</v>
      </c>
      <c r="D172" s="16">
        <v>40052</v>
      </c>
      <c r="E172" s="16">
        <v>48453</v>
      </c>
      <c r="F172" s="198">
        <v>20000000</v>
      </c>
      <c r="G172" s="7">
        <v>0.1875</v>
      </c>
      <c r="H172" s="19">
        <v>4.4375</v>
      </c>
      <c r="I172" s="20">
        <v>100.68466784396306</v>
      </c>
      <c r="J172" s="20">
        <v>100.73503536164387</v>
      </c>
      <c r="K172" s="21">
        <v>4.4051208043647883</v>
      </c>
    </row>
    <row r="173" spans="1:11" x14ac:dyDescent="0.35">
      <c r="A173" s="1" t="s">
        <v>102</v>
      </c>
      <c r="B173" s="1" t="s">
        <v>560</v>
      </c>
      <c r="C173" s="15" t="s">
        <v>9</v>
      </c>
      <c r="D173" s="16">
        <v>39713</v>
      </c>
      <c r="E173" s="16">
        <v>48479</v>
      </c>
      <c r="F173" s="198">
        <v>20000000</v>
      </c>
      <c r="G173" s="7">
        <v>0.40625</v>
      </c>
      <c r="H173" s="19">
        <v>4.65625</v>
      </c>
      <c r="I173" s="20">
        <v>100.92211222507029</v>
      </c>
      <c r="J173" s="20">
        <v>100.97259852433245</v>
      </c>
      <c r="K173" s="21">
        <v>4.6113995955822942</v>
      </c>
    </row>
    <row r="174" spans="1:11" x14ac:dyDescent="0.35">
      <c r="A174" s="1" t="s">
        <v>177</v>
      </c>
      <c r="B174" s="1" t="s">
        <v>561</v>
      </c>
      <c r="C174" s="15" t="s">
        <v>9</v>
      </c>
      <c r="D174" s="16">
        <v>41540</v>
      </c>
      <c r="E174" s="16">
        <v>48480</v>
      </c>
      <c r="F174" s="198">
        <v>15000000</v>
      </c>
      <c r="G174" s="7">
        <v>5.8594E-2</v>
      </c>
      <c r="H174" s="19">
        <v>4.3085940000000003</v>
      </c>
      <c r="I174" s="20">
        <v>100.80883079092487</v>
      </c>
      <c r="J174" s="20">
        <v>100.85926042113543</v>
      </c>
      <c r="K174" s="21">
        <v>4.2718873626572007</v>
      </c>
    </row>
    <row r="175" spans="1:11" x14ac:dyDescent="0.35">
      <c r="A175" s="1" t="s">
        <v>159</v>
      </c>
      <c r="B175" s="1" t="s">
        <v>562</v>
      </c>
      <c r="C175" s="15" t="s">
        <v>9</v>
      </c>
      <c r="D175" s="16">
        <v>41177</v>
      </c>
      <c r="E175" s="16">
        <v>48482</v>
      </c>
      <c r="F175" s="198">
        <v>30000000</v>
      </c>
      <c r="G175" s="7">
        <v>6.25E-2</v>
      </c>
      <c r="H175" s="19">
        <v>4.3125</v>
      </c>
      <c r="I175" s="20">
        <v>100.82358594440278</v>
      </c>
      <c r="J175" s="20">
        <v>100.87402295588072</v>
      </c>
      <c r="K175" s="21">
        <v>4.2751343444348979</v>
      </c>
    </row>
    <row r="176" spans="1:11" x14ac:dyDescent="0.35">
      <c r="A176" s="1" t="s">
        <v>164</v>
      </c>
      <c r="B176" s="1" t="s">
        <v>563</v>
      </c>
      <c r="C176" s="15" t="s">
        <v>9</v>
      </c>
      <c r="D176" s="16">
        <v>41211</v>
      </c>
      <c r="E176" s="16">
        <v>48516</v>
      </c>
      <c r="F176" s="198">
        <v>10000000</v>
      </c>
      <c r="G176" s="7">
        <v>6.25E-2</v>
      </c>
      <c r="H176" s="19">
        <v>4.3125</v>
      </c>
      <c r="I176" s="20">
        <v>101.13544979031477</v>
      </c>
      <c r="J176" s="20">
        <v>101.18604281172063</v>
      </c>
      <c r="K176" s="21">
        <v>4.2619514314087521</v>
      </c>
    </row>
    <row r="177" spans="1:11" x14ac:dyDescent="0.35">
      <c r="A177" s="1" t="s">
        <v>107</v>
      </c>
      <c r="B177" s="1" t="s">
        <v>564</v>
      </c>
      <c r="C177" s="15" t="s">
        <v>9</v>
      </c>
      <c r="D177" s="16">
        <v>39832</v>
      </c>
      <c r="E177" s="16">
        <v>48598</v>
      </c>
      <c r="F177" s="198">
        <v>20000000</v>
      </c>
      <c r="G177" s="7">
        <v>0.40625</v>
      </c>
      <c r="H177" s="19">
        <v>4.65625</v>
      </c>
      <c r="I177" s="20">
        <v>100.44831136515769</v>
      </c>
      <c r="J177" s="20">
        <v>100.49856064548042</v>
      </c>
      <c r="K177" s="21">
        <v>4.6331509328033329</v>
      </c>
    </row>
    <row r="178" spans="1:11" x14ac:dyDescent="0.35">
      <c r="A178" s="1" t="s">
        <v>166</v>
      </c>
      <c r="B178" s="1" t="s">
        <v>565</v>
      </c>
      <c r="C178" s="15" t="s">
        <v>9</v>
      </c>
      <c r="D178" s="16">
        <v>41381</v>
      </c>
      <c r="E178" s="16">
        <v>48686</v>
      </c>
      <c r="F178" s="198">
        <v>30000000</v>
      </c>
      <c r="G178" s="7">
        <v>6.25E-2</v>
      </c>
      <c r="H178" s="19">
        <v>4.3125</v>
      </c>
      <c r="I178" s="20">
        <v>101.04953509038894</v>
      </c>
      <c r="J178" s="20">
        <v>101.10008513295541</v>
      </c>
      <c r="K178" s="21">
        <v>4.2655750431156285</v>
      </c>
    </row>
    <row r="179" spans="1:11" x14ac:dyDescent="0.35">
      <c r="A179" s="1" t="s">
        <v>171</v>
      </c>
      <c r="B179" s="1" t="s">
        <v>566</v>
      </c>
      <c r="C179" s="15" t="s">
        <v>9</v>
      </c>
      <c r="D179" s="16">
        <v>41481</v>
      </c>
      <c r="E179" s="16">
        <v>48786</v>
      </c>
      <c r="F179" s="198">
        <v>20000000</v>
      </c>
      <c r="G179" s="7">
        <v>6.25E-2</v>
      </c>
      <c r="H179" s="19">
        <v>4.3125</v>
      </c>
      <c r="I179" s="20">
        <v>100.43453591671334</v>
      </c>
      <c r="J179" s="20">
        <v>100.48477830586627</v>
      </c>
      <c r="K179" s="21">
        <v>4.2916947946813924</v>
      </c>
    </row>
    <row r="180" spans="1:11" x14ac:dyDescent="0.35">
      <c r="A180" s="1" t="s">
        <v>116</v>
      </c>
      <c r="B180" s="1" t="s">
        <v>567</v>
      </c>
      <c r="C180" s="15" t="s">
        <v>9</v>
      </c>
      <c r="D180" s="16">
        <v>40052</v>
      </c>
      <c r="E180" s="16">
        <v>48818</v>
      </c>
      <c r="F180" s="198">
        <v>20000000</v>
      </c>
      <c r="G180" s="7">
        <v>0.203125</v>
      </c>
      <c r="H180" s="19">
        <v>4.453125</v>
      </c>
      <c r="I180" s="20">
        <v>100.68908580380675</v>
      </c>
      <c r="J180" s="20">
        <v>100.73945553157253</v>
      </c>
      <c r="K180" s="21">
        <v>4.4204378279614147</v>
      </c>
    </row>
    <row r="181" spans="1:11" x14ac:dyDescent="0.35">
      <c r="A181" s="1" t="s">
        <v>101</v>
      </c>
      <c r="B181" s="1" t="s">
        <v>568</v>
      </c>
      <c r="C181" s="15" t="s">
        <v>9</v>
      </c>
      <c r="D181" s="16">
        <v>39713</v>
      </c>
      <c r="E181" s="16">
        <v>48844</v>
      </c>
      <c r="F181" s="198">
        <v>20000000</v>
      </c>
      <c r="G181" s="7">
        <v>0.4375</v>
      </c>
      <c r="H181" s="19">
        <v>4.6875</v>
      </c>
      <c r="I181" s="20">
        <v>100.93289602622166</v>
      </c>
      <c r="J181" s="20">
        <v>100.98338772008169</v>
      </c>
      <c r="K181" s="21">
        <v>4.6418525916296201</v>
      </c>
    </row>
    <row r="182" spans="1:11" x14ac:dyDescent="0.35">
      <c r="A182" s="1" t="s">
        <v>176</v>
      </c>
      <c r="B182" s="1" t="s">
        <v>569</v>
      </c>
      <c r="C182" s="15" t="s">
        <v>9</v>
      </c>
      <c r="D182" s="16">
        <v>41540</v>
      </c>
      <c r="E182" s="16">
        <v>48845</v>
      </c>
      <c r="F182" s="198">
        <v>25000000</v>
      </c>
      <c r="G182" s="7">
        <v>6.25E-2</v>
      </c>
      <c r="H182" s="19">
        <v>4.3125</v>
      </c>
      <c r="I182" s="20">
        <v>100.81018925906295</v>
      </c>
      <c r="J182" s="20">
        <v>100.86061956884737</v>
      </c>
      <c r="K182" s="21">
        <v>4.2757024678559414</v>
      </c>
    </row>
    <row r="183" spans="1:11" x14ac:dyDescent="0.35">
      <c r="A183" s="1" t="s">
        <v>126</v>
      </c>
      <c r="B183" s="1" t="s">
        <v>570</v>
      </c>
      <c r="C183" s="15" t="s">
        <v>9</v>
      </c>
      <c r="D183" s="16">
        <v>40385</v>
      </c>
      <c r="E183" s="16">
        <v>49151</v>
      </c>
      <c r="F183" s="198">
        <v>20000000</v>
      </c>
      <c r="G183" s="7">
        <v>0.14583299999999999</v>
      </c>
      <c r="H183" s="19">
        <v>4.3958329999999997</v>
      </c>
      <c r="I183" s="20">
        <v>100.45086140555313</v>
      </c>
      <c r="J183" s="20">
        <v>100.50111196153389</v>
      </c>
      <c r="K183" s="21">
        <v>4.3739147898010069</v>
      </c>
    </row>
    <row r="184" spans="1:11" x14ac:dyDescent="0.35">
      <c r="A184" s="1" t="s">
        <v>169</v>
      </c>
      <c r="B184" s="1" t="s">
        <v>571</v>
      </c>
      <c r="C184" s="15" t="s">
        <v>9</v>
      </c>
      <c r="D184" s="16">
        <v>41481</v>
      </c>
      <c r="E184" s="16">
        <v>49151</v>
      </c>
      <c r="F184" s="198">
        <v>10000000</v>
      </c>
      <c r="G184" s="7">
        <v>7.0313000000000001E-2</v>
      </c>
      <c r="H184" s="19">
        <v>4.3203129999999996</v>
      </c>
      <c r="I184" s="20">
        <v>100.43606653536747</v>
      </c>
      <c r="J184" s="20">
        <v>100.48630969021258</v>
      </c>
      <c r="K184" s="21">
        <v>4.2994045789113109</v>
      </c>
    </row>
    <row r="185" spans="1:11" x14ac:dyDescent="0.35">
      <c r="A185" s="1" t="s">
        <v>115</v>
      </c>
      <c r="B185" s="1" t="s">
        <v>572</v>
      </c>
      <c r="C185" s="15" t="s">
        <v>9</v>
      </c>
      <c r="D185" s="16">
        <v>40052</v>
      </c>
      <c r="E185" s="16">
        <v>49183</v>
      </c>
      <c r="F185" s="198">
        <v>20000000</v>
      </c>
      <c r="G185" s="7">
        <v>0.21875</v>
      </c>
      <c r="H185" s="19">
        <v>4.46875</v>
      </c>
      <c r="I185" s="20">
        <v>100.69350376365048</v>
      </c>
      <c r="J185" s="20">
        <v>100.74387570150122</v>
      </c>
      <c r="K185" s="21">
        <v>4.4357535074793724</v>
      </c>
    </row>
    <row r="186" spans="1:11" x14ac:dyDescent="0.35">
      <c r="A186" s="1" t="s">
        <v>92</v>
      </c>
      <c r="B186" s="1" t="s">
        <v>573</v>
      </c>
      <c r="C186" s="15" t="s">
        <v>9</v>
      </c>
      <c r="D186" s="16">
        <v>39289</v>
      </c>
      <c r="E186" s="16">
        <v>49516</v>
      </c>
      <c r="F186" s="198">
        <v>30000000</v>
      </c>
      <c r="G186" s="7">
        <v>0.5625</v>
      </c>
      <c r="H186" s="19">
        <v>4.8125</v>
      </c>
      <c r="I186" s="20">
        <v>100.53248924156543</v>
      </c>
      <c r="J186" s="20">
        <v>100.58278063188136</v>
      </c>
      <c r="K186" s="21">
        <v>4.7846161835722798</v>
      </c>
    </row>
    <row r="187" spans="1:11" x14ac:dyDescent="0.35">
      <c r="A187" s="1" t="s">
        <v>114</v>
      </c>
      <c r="B187" s="1" t="s">
        <v>574</v>
      </c>
      <c r="C187" s="15" t="s">
        <v>9</v>
      </c>
      <c r="D187" s="16">
        <v>40052</v>
      </c>
      <c r="E187" s="16">
        <v>49548</v>
      </c>
      <c r="F187" s="198">
        <v>10000000</v>
      </c>
      <c r="G187" s="7">
        <v>0.234375</v>
      </c>
      <c r="H187" s="19">
        <v>4.484375</v>
      </c>
      <c r="I187" s="20">
        <v>100.69792172349419</v>
      </c>
      <c r="J187" s="20">
        <v>100.7482958714299</v>
      </c>
      <c r="K187" s="21">
        <v>4.4510678430955721</v>
      </c>
    </row>
    <row r="188" spans="1:11" x14ac:dyDescent="0.35">
      <c r="A188" s="1" t="s">
        <v>91</v>
      </c>
      <c r="B188" s="1" t="s">
        <v>575</v>
      </c>
      <c r="C188" s="15" t="s">
        <v>9</v>
      </c>
      <c r="D188" s="16">
        <v>39289</v>
      </c>
      <c r="E188" s="16">
        <v>49882</v>
      </c>
      <c r="F188" s="198">
        <v>30000000</v>
      </c>
      <c r="G188" s="8">
        <v>0.59375</v>
      </c>
      <c r="H188" s="19">
        <v>4.84375</v>
      </c>
      <c r="I188" s="20">
        <v>100.53861132436869</v>
      </c>
      <c r="J188" s="20">
        <v>100.58890577725731</v>
      </c>
      <c r="K188" s="21">
        <v>4.8153918790268317</v>
      </c>
    </row>
    <row r="189" spans="1:11" x14ac:dyDescent="0.35">
      <c r="A189" s="1" t="s">
        <v>185</v>
      </c>
      <c r="B189" s="1" t="s">
        <v>576</v>
      </c>
      <c r="C189" s="15" t="s">
        <v>149</v>
      </c>
      <c r="D189" s="16">
        <v>42586</v>
      </c>
      <c r="E189" s="16">
        <v>49891</v>
      </c>
      <c r="F189" s="198">
        <v>30000000</v>
      </c>
      <c r="G189" s="7"/>
      <c r="H189" s="19">
        <v>5.4</v>
      </c>
      <c r="I189" s="20">
        <v>100.371286067162</v>
      </c>
      <c r="J189" s="20">
        <v>100.42149681556978</v>
      </c>
      <c r="K189" s="21">
        <v>5.3599999999999977</v>
      </c>
    </row>
    <row r="190" spans="1:11" x14ac:dyDescent="0.35">
      <c r="A190" s="1" t="s">
        <v>186</v>
      </c>
      <c r="B190" s="1" t="s">
        <v>577</v>
      </c>
      <c r="C190" s="15" t="s">
        <v>149</v>
      </c>
      <c r="D190" s="16">
        <v>42608</v>
      </c>
      <c r="E190" s="16">
        <v>49913</v>
      </c>
      <c r="F190" s="198">
        <v>30000000</v>
      </c>
      <c r="G190" s="7"/>
      <c r="H190" s="19">
        <v>5.4</v>
      </c>
      <c r="I190" s="20">
        <v>100.37231932348219</v>
      </c>
      <c r="J190" s="20">
        <v>100.42253058877657</v>
      </c>
      <c r="K190" s="21">
        <v>5.3599999999999977</v>
      </c>
    </row>
    <row r="191" spans="1:11" x14ac:dyDescent="0.35">
      <c r="A191" s="1" t="s">
        <v>113</v>
      </c>
      <c r="B191" s="1" t="s">
        <v>578</v>
      </c>
      <c r="C191" s="15" t="s">
        <v>9</v>
      </c>
      <c r="D191" s="16">
        <v>40052</v>
      </c>
      <c r="E191" s="16">
        <v>49914</v>
      </c>
      <c r="F191" s="198">
        <v>10000000</v>
      </c>
      <c r="G191" s="7">
        <v>0.25</v>
      </c>
      <c r="H191" s="19">
        <v>4.5</v>
      </c>
      <c r="I191" s="20">
        <v>100.70233968333791</v>
      </c>
      <c r="J191" s="20">
        <v>100.75271604135858</v>
      </c>
      <c r="K191" s="21">
        <v>4.4663808349868885</v>
      </c>
    </row>
    <row r="192" spans="1:11" x14ac:dyDescent="0.35">
      <c r="A192" s="1" t="s">
        <v>187</v>
      </c>
      <c r="B192" s="1" t="s">
        <v>579</v>
      </c>
      <c r="C192" s="15" t="s">
        <v>149</v>
      </c>
      <c r="D192" s="16">
        <v>42636</v>
      </c>
      <c r="E192" s="16">
        <v>49941</v>
      </c>
      <c r="F192" s="198">
        <v>25000000</v>
      </c>
      <c r="G192" s="7"/>
      <c r="H192" s="19">
        <v>5.4</v>
      </c>
      <c r="I192" s="20">
        <v>100.37362962163712</v>
      </c>
      <c r="J192" s="20">
        <v>100.42384154240833</v>
      </c>
      <c r="K192" s="21">
        <v>5.3599999999999977</v>
      </c>
    </row>
    <row r="193" spans="1:11" x14ac:dyDescent="0.35">
      <c r="A193" s="9" t="s">
        <v>188</v>
      </c>
      <c r="B193" s="9" t="s">
        <v>580</v>
      </c>
      <c r="C193" s="22" t="s">
        <v>149</v>
      </c>
      <c r="D193" s="23">
        <v>42646</v>
      </c>
      <c r="E193" s="16">
        <v>49951</v>
      </c>
      <c r="F193" s="198">
        <v>50000000</v>
      </c>
      <c r="G193" s="61"/>
      <c r="H193" s="62">
        <v>5.4</v>
      </c>
      <c r="I193" s="63">
        <v>100.37409629826388</v>
      </c>
      <c r="J193" s="63">
        <v>100.42430845249012</v>
      </c>
      <c r="K193" s="21">
        <v>5.3599999999999977</v>
      </c>
    </row>
    <row r="194" spans="1:11" x14ac:dyDescent="0.35">
      <c r="A194" s="9" t="s">
        <v>189</v>
      </c>
      <c r="B194" s="9" t="s">
        <v>581</v>
      </c>
      <c r="C194" s="22" t="s">
        <v>149</v>
      </c>
      <c r="D194" s="23">
        <v>42656</v>
      </c>
      <c r="E194" s="16">
        <v>49961</v>
      </c>
      <c r="F194" s="198">
        <v>25000000</v>
      </c>
      <c r="G194" s="61"/>
      <c r="H194" s="62">
        <v>5.4</v>
      </c>
      <c r="I194" s="63">
        <v>100.37456229909135</v>
      </c>
      <c r="J194" s="63">
        <v>100.42477468643456</v>
      </c>
      <c r="K194" s="21">
        <v>5.3599999999999977</v>
      </c>
    </row>
    <row r="195" spans="1:11" x14ac:dyDescent="0.35">
      <c r="A195" s="9" t="s">
        <v>240</v>
      </c>
      <c r="B195" s="9" t="s">
        <v>582</v>
      </c>
      <c r="C195" s="22" t="s">
        <v>149</v>
      </c>
      <c r="D195" s="23">
        <v>42930</v>
      </c>
      <c r="E195" s="16">
        <v>50235</v>
      </c>
      <c r="F195" s="198">
        <v>50000000</v>
      </c>
      <c r="G195" s="61"/>
      <c r="H195" s="62">
        <v>5.2</v>
      </c>
      <c r="I195" s="63">
        <v>97.556436689445448</v>
      </c>
      <c r="J195" s="63">
        <v>97.605239309099986</v>
      </c>
      <c r="K195" s="21">
        <v>5.4199999999999973</v>
      </c>
    </row>
    <row r="196" spans="1:11" x14ac:dyDescent="0.35">
      <c r="A196" s="1" t="s">
        <v>90</v>
      </c>
      <c r="B196" s="1" t="s">
        <v>583</v>
      </c>
      <c r="C196" s="15" t="s">
        <v>9</v>
      </c>
      <c r="D196" s="16">
        <v>39289</v>
      </c>
      <c r="E196" s="16">
        <v>50247</v>
      </c>
      <c r="F196" s="198">
        <v>30000000</v>
      </c>
      <c r="G196" s="7">
        <v>0.625</v>
      </c>
      <c r="H196" s="19">
        <v>4.875</v>
      </c>
      <c r="I196" s="20">
        <v>100.54473340717193</v>
      </c>
      <c r="J196" s="20">
        <v>100.59503092263324</v>
      </c>
      <c r="K196" s="21">
        <v>4.8461638266698479</v>
      </c>
    </row>
    <row r="197" spans="1:11" x14ac:dyDescent="0.35">
      <c r="A197" s="1" t="s">
        <v>125</v>
      </c>
      <c r="B197" s="1" t="s">
        <v>584</v>
      </c>
      <c r="C197" s="15" t="s">
        <v>9</v>
      </c>
      <c r="D197" s="16">
        <v>40385</v>
      </c>
      <c r="E197" s="16">
        <v>50247</v>
      </c>
      <c r="F197" s="198">
        <v>20000000</v>
      </c>
      <c r="G197" s="7">
        <v>0.17708299999999999</v>
      </c>
      <c r="H197" s="19">
        <v>4.4270829999999997</v>
      </c>
      <c r="I197" s="20">
        <v>100.45698348835639</v>
      </c>
      <c r="J197" s="20">
        <v>100.50723710690984</v>
      </c>
      <c r="K197" s="21">
        <v>4.4047405216112931</v>
      </c>
    </row>
    <row r="198" spans="1:11" x14ac:dyDescent="0.35">
      <c r="A198" s="9" t="s">
        <v>257</v>
      </c>
      <c r="B198" s="9" t="s">
        <v>585</v>
      </c>
      <c r="C198" s="22" t="s">
        <v>149</v>
      </c>
      <c r="D198" s="23">
        <v>43021</v>
      </c>
      <c r="E198" s="16">
        <v>50326</v>
      </c>
      <c r="F198" s="198">
        <v>32000000</v>
      </c>
      <c r="G198" s="61"/>
      <c r="H198" s="62">
        <v>5.2200000000000006</v>
      </c>
      <c r="I198" s="63">
        <v>97.754004643899421</v>
      </c>
      <c r="J198" s="63">
        <v>97.802906096947893</v>
      </c>
      <c r="K198" s="21">
        <v>5.4199999999999973</v>
      </c>
    </row>
    <row r="199" spans="1:11" x14ac:dyDescent="0.35">
      <c r="A199" s="9" t="s">
        <v>259</v>
      </c>
      <c r="B199" s="9" t="s">
        <v>586</v>
      </c>
      <c r="C199" s="22" t="s">
        <v>149</v>
      </c>
      <c r="D199" s="23">
        <v>43084</v>
      </c>
      <c r="E199" s="16">
        <v>50389</v>
      </c>
      <c r="F199" s="198">
        <v>25000000</v>
      </c>
      <c r="G199" s="61"/>
      <c r="H199" s="62">
        <v>5.2200000000000006</v>
      </c>
      <c r="I199" s="63">
        <v>97.740294221144893</v>
      </c>
      <c r="J199" s="63">
        <v>97.789188815552663</v>
      </c>
      <c r="K199" s="21">
        <v>5.4199999999999973</v>
      </c>
    </row>
    <row r="200" spans="1:11" x14ac:dyDescent="0.35">
      <c r="A200" s="9" t="s">
        <v>279</v>
      </c>
      <c r="B200" s="9" t="s">
        <v>587</v>
      </c>
      <c r="C200" s="22" t="s">
        <v>149</v>
      </c>
      <c r="D200" s="23">
        <v>43154</v>
      </c>
      <c r="E200" s="16">
        <v>50459</v>
      </c>
      <c r="F200" s="198">
        <v>25000000</v>
      </c>
      <c r="G200" s="61"/>
      <c r="H200" s="62">
        <v>5.24</v>
      </c>
      <c r="I200" s="63">
        <v>97.947687301880919</v>
      </c>
      <c r="J200" s="63">
        <v>97.996685644703263</v>
      </c>
      <c r="K200" s="21">
        <v>5.4199999999999973</v>
      </c>
    </row>
    <row r="201" spans="1:11" x14ac:dyDescent="0.35">
      <c r="A201" s="9" t="s">
        <v>285</v>
      </c>
      <c r="B201" s="9" t="s">
        <v>588</v>
      </c>
      <c r="C201" s="22" t="s">
        <v>149</v>
      </c>
      <c r="D201" s="23">
        <v>43294</v>
      </c>
      <c r="E201" s="16">
        <v>50599</v>
      </c>
      <c r="F201" s="198">
        <v>63000000</v>
      </c>
      <c r="G201" s="61"/>
      <c r="H201" s="62">
        <v>5.0600000000000005</v>
      </c>
      <c r="I201" s="63">
        <v>95.236806696382885</v>
      </c>
      <c r="J201" s="63">
        <v>95.284448920843303</v>
      </c>
      <c r="K201" s="21">
        <v>5.4799999999999969</v>
      </c>
    </row>
    <row r="202" spans="1:11" x14ac:dyDescent="0.35">
      <c r="A202" s="9" t="s">
        <v>303</v>
      </c>
      <c r="B202" s="9" t="s">
        <v>589</v>
      </c>
      <c r="C202" s="131" t="s">
        <v>149</v>
      </c>
      <c r="D202" s="23">
        <v>43388</v>
      </c>
      <c r="E202" s="16">
        <v>50693</v>
      </c>
      <c r="F202" s="198">
        <v>89206000</v>
      </c>
      <c r="G202" s="61"/>
      <c r="H202" s="62">
        <v>5</v>
      </c>
      <c r="I202" s="63">
        <v>94.516922377232731</v>
      </c>
      <c r="J202" s="63">
        <v>94.564204479472465</v>
      </c>
      <c r="K202" s="21">
        <v>5.4799999999999969</v>
      </c>
    </row>
    <row r="203" spans="1:11" x14ac:dyDescent="0.35">
      <c r="A203" s="9" t="s">
        <v>312</v>
      </c>
      <c r="B203" s="9" t="s">
        <v>590</v>
      </c>
      <c r="C203" s="131" t="s">
        <v>149</v>
      </c>
      <c r="D203" s="23">
        <v>43480</v>
      </c>
      <c r="E203" s="16">
        <v>50785</v>
      </c>
      <c r="F203" s="198">
        <v>35000000</v>
      </c>
      <c r="G203" s="61"/>
      <c r="H203" s="62">
        <v>5</v>
      </c>
      <c r="I203" s="63">
        <v>94.471965830413865</v>
      </c>
      <c r="J203" s="63">
        <v>94.519225443135426</v>
      </c>
      <c r="K203" s="21">
        <v>5.4799999999999969</v>
      </c>
    </row>
    <row r="204" spans="1:11" x14ac:dyDescent="0.35">
      <c r="A204" s="9" t="s">
        <v>329</v>
      </c>
      <c r="B204" s="9" t="s">
        <v>591</v>
      </c>
      <c r="C204" s="131" t="s">
        <v>149</v>
      </c>
      <c r="D204" s="23">
        <v>43570</v>
      </c>
      <c r="E204" s="16">
        <v>50875</v>
      </c>
      <c r="F204" s="198">
        <v>27700000</v>
      </c>
      <c r="G204" s="61"/>
      <c r="H204" s="62">
        <v>5.04</v>
      </c>
      <c r="I204" s="63">
        <v>94.888694132662351</v>
      </c>
      <c r="J204" s="63">
        <v>94.936162213769236</v>
      </c>
      <c r="K204" s="21">
        <v>5.4799999999999969</v>
      </c>
    </row>
    <row r="205" spans="1:11" x14ac:dyDescent="0.35">
      <c r="A205" s="9" t="s">
        <v>360</v>
      </c>
      <c r="B205" s="9" t="s">
        <v>592</v>
      </c>
      <c r="C205" s="131" t="s">
        <v>149</v>
      </c>
      <c r="D205" s="23">
        <v>43725</v>
      </c>
      <c r="E205" s="16">
        <v>50966</v>
      </c>
      <c r="F205" s="198">
        <v>39000000</v>
      </c>
      <c r="G205" s="61"/>
      <c r="H205" s="62">
        <v>5.14</v>
      </c>
      <c r="I205" s="63">
        <v>95.334445244321415</v>
      </c>
      <c r="J205" s="63">
        <v>95.382136312477655</v>
      </c>
      <c r="K205" s="21">
        <v>5.5399999999999965</v>
      </c>
    </row>
    <row r="206" spans="1:11" x14ac:dyDescent="0.35">
      <c r="A206" s="9" t="s">
        <v>377</v>
      </c>
      <c r="B206" s="9" t="s">
        <v>593</v>
      </c>
      <c r="C206" s="131" t="s">
        <v>149</v>
      </c>
      <c r="D206" s="23">
        <v>43753</v>
      </c>
      <c r="E206" s="16">
        <v>51058</v>
      </c>
      <c r="F206" s="198">
        <v>51500000</v>
      </c>
      <c r="G206" s="61"/>
      <c r="H206" s="62">
        <v>5.29</v>
      </c>
      <c r="I206" s="63">
        <v>97.043040083934855</v>
      </c>
      <c r="J206" s="63">
        <v>97.091585876873282</v>
      </c>
      <c r="K206" s="21">
        <v>5.5399999999999965</v>
      </c>
    </row>
    <row r="207" spans="1:11" x14ac:dyDescent="0.35">
      <c r="A207" s="9" t="s">
        <v>389</v>
      </c>
      <c r="B207" s="9" t="s">
        <v>594</v>
      </c>
      <c r="C207" s="131" t="s">
        <v>149</v>
      </c>
      <c r="D207" s="23">
        <v>43847</v>
      </c>
      <c r="E207" s="16">
        <v>51152</v>
      </c>
      <c r="F207" s="198">
        <v>28500000</v>
      </c>
      <c r="G207" s="61"/>
      <c r="H207" s="62">
        <v>5.35</v>
      </c>
      <c r="I207" s="63">
        <v>97.723680790579834</v>
      </c>
      <c r="J207" s="63">
        <v>97.772567074116893</v>
      </c>
      <c r="K207" s="21">
        <v>5.5399999999999965</v>
      </c>
    </row>
    <row r="208" spans="1:11" x14ac:dyDescent="0.35">
      <c r="A208" s="9" t="s">
        <v>396</v>
      </c>
      <c r="B208" s="9" t="s">
        <v>595</v>
      </c>
      <c r="C208" s="131" t="s">
        <v>149</v>
      </c>
      <c r="D208" s="23">
        <v>43942</v>
      </c>
      <c r="E208" s="16">
        <v>51247</v>
      </c>
      <c r="F208" s="198">
        <v>14500000</v>
      </c>
      <c r="G208" s="61"/>
      <c r="H208" s="62">
        <v>5.3</v>
      </c>
      <c r="I208" s="63">
        <v>97.116372719204819</v>
      </c>
      <c r="J208" s="63">
        <v>97.16495519680322</v>
      </c>
      <c r="K208" s="21">
        <v>5.5399999999999965</v>
      </c>
    </row>
    <row r="209" spans="1:11" x14ac:dyDescent="0.35">
      <c r="A209" s="9" t="s">
        <v>610</v>
      </c>
      <c r="B209" s="9" t="s">
        <v>604</v>
      </c>
      <c r="C209" s="131" t="s">
        <v>149</v>
      </c>
      <c r="D209" s="23">
        <v>43997</v>
      </c>
      <c r="E209" s="16">
        <v>51302</v>
      </c>
      <c r="F209" s="198">
        <v>20564900</v>
      </c>
      <c r="G209" s="61"/>
      <c r="H209" s="62">
        <v>5.6</v>
      </c>
      <c r="I209" s="63">
        <v>99.95</v>
      </c>
      <c r="J209" s="63">
        <v>100</v>
      </c>
      <c r="K209" s="21">
        <v>5.6</v>
      </c>
    </row>
    <row r="210" spans="1:11" x14ac:dyDescent="0.35">
      <c r="A210" s="9" t="s">
        <v>622</v>
      </c>
      <c r="B210" s="9" t="s">
        <v>629</v>
      </c>
      <c r="C210" s="131" t="s">
        <v>149</v>
      </c>
      <c r="D210" s="23">
        <v>44119</v>
      </c>
      <c r="E210" s="16">
        <v>51394</v>
      </c>
      <c r="F210" s="198">
        <v>2677800</v>
      </c>
      <c r="G210" s="61"/>
      <c r="H210" s="62">
        <v>5.6</v>
      </c>
      <c r="I210" s="63">
        <v>99.95</v>
      </c>
      <c r="J210" s="63">
        <v>100</v>
      </c>
      <c r="K210" s="21">
        <v>5.6</v>
      </c>
    </row>
    <row r="211" spans="1:11" x14ac:dyDescent="0.35">
      <c r="A211" s="9" t="s">
        <v>294</v>
      </c>
      <c r="B211" s="9" t="s">
        <v>596</v>
      </c>
      <c r="C211" s="131" t="s">
        <v>149</v>
      </c>
      <c r="D211" s="23">
        <v>43420</v>
      </c>
      <c r="E211" s="16">
        <v>54346</v>
      </c>
      <c r="F211" s="198">
        <v>12263200</v>
      </c>
      <c r="G211" s="61"/>
      <c r="H211" s="62">
        <v>5.5</v>
      </c>
      <c r="I211" s="63">
        <v>93.218201965630257</v>
      </c>
      <c r="J211" s="63">
        <v>93.264834382821661</v>
      </c>
      <c r="K211" s="21">
        <v>5.9999999999999982</v>
      </c>
    </row>
    <row r="212" spans="1:11" x14ac:dyDescent="0.35">
      <c r="A212" s="9" t="s">
        <v>311</v>
      </c>
      <c r="B212" s="9" t="s">
        <v>597</v>
      </c>
      <c r="C212" s="131" t="s">
        <v>149</v>
      </c>
      <c r="D212" s="23">
        <v>43480</v>
      </c>
      <c r="E212" s="16">
        <v>54438</v>
      </c>
      <c r="F212" s="198">
        <v>25000000</v>
      </c>
      <c r="H212" s="62">
        <v>5.5</v>
      </c>
      <c r="I212" s="63">
        <v>93.194576233466393</v>
      </c>
      <c r="J212" s="63">
        <v>93.241196831882334</v>
      </c>
      <c r="K212" s="21">
        <v>5.9999999999999982</v>
      </c>
    </row>
    <row r="213" spans="1:11" x14ac:dyDescent="0.35">
      <c r="A213" s="9" t="s">
        <v>330</v>
      </c>
      <c r="B213" s="9" t="s">
        <v>598</v>
      </c>
      <c r="C213" s="131" t="s">
        <v>149</v>
      </c>
      <c r="D213" s="23">
        <v>43570</v>
      </c>
      <c r="E213" s="16">
        <v>54528</v>
      </c>
      <c r="F213" s="198">
        <v>56000000</v>
      </c>
      <c r="H213" s="62">
        <v>5.55</v>
      </c>
      <c r="I213" s="63">
        <v>93.849622036450114</v>
      </c>
      <c r="J213" s="63">
        <v>93.896570321610909</v>
      </c>
      <c r="K213" s="21">
        <v>5.9999999999999982</v>
      </c>
    </row>
    <row r="214" spans="1:11" x14ac:dyDescent="0.35">
      <c r="A214" s="9" t="s">
        <v>361</v>
      </c>
      <c r="B214" s="9" t="s">
        <v>599</v>
      </c>
      <c r="C214" s="131" t="s">
        <v>149</v>
      </c>
      <c r="D214" s="23">
        <v>43661</v>
      </c>
      <c r="E214" s="16">
        <v>54619</v>
      </c>
      <c r="F214" s="198">
        <v>58000000</v>
      </c>
      <c r="H214" s="62">
        <v>5.6</v>
      </c>
      <c r="I214" s="63">
        <v>93.860925640903659</v>
      </c>
      <c r="J214" s="63">
        <v>93.907879580694001</v>
      </c>
      <c r="K214" s="21">
        <v>6.049999999999998</v>
      </c>
    </row>
    <row r="215" spans="1:11" x14ac:dyDescent="0.35">
      <c r="A215" s="9" t="s">
        <v>376</v>
      </c>
      <c r="B215" s="9" t="s">
        <v>600</v>
      </c>
      <c r="C215" s="131" t="s">
        <v>149</v>
      </c>
      <c r="D215" s="23">
        <v>43753</v>
      </c>
      <c r="E215" s="16">
        <v>54711</v>
      </c>
      <c r="F215" s="198">
        <v>55400000</v>
      </c>
      <c r="H215" s="62">
        <v>5.65</v>
      </c>
      <c r="I215" s="63">
        <v>94.51965965320862</v>
      </c>
      <c r="J215" s="63">
        <v>94.566943124771001</v>
      </c>
      <c r="K215" s="21">
        <v>6.049999999999998</v>
      </c>
    </row>
    <row r="216" spans="1:11" x14ac:dyDescent="0.35">
      <c r="A216" s="9" t="s">
        <v>390</v>
      </c>
      <c r="B216" s="9" t="s">
        <v>601</v>
      </c>
      <c r="C216" s="131" t="s">
        <v>149</v>
      </c>
      <c r="D216" s="23">
        <v>43847</v>
      </c>
      <c r="E216" s="16">
        <v>18280</v>
      </c>
      <c r="F216" s="198">
        <v>27000000</v>
      </c>
      <c r="H216" s="62">
        <v>5.6899999999999995</v>
      </c>
      <c r="I216" s="63">
        <v>95.046545124270367</v>
      </c>
      <c r="J216" s="63">
        <v>95.094092170355538</v>
      </c>
      <c r="K216" s="21">
        <v>6.049999999999998</v>
      </c>
    </row>
    <row r="217" spans="1:11" x14ac:dyDescent="0.35">
      <c r="A217" s="9" t="s">
        <v>395</v>
      </c>
      <c r="B217" s="9" t="s">
        <v>602</v>
      </c>
      <c r="C217" s="131" t="s">
        <v>149</v>
      </c>
      <c r="D217" s="23">
        <v>43942</v>
      </c>
      <c r="E217" s="16">
        <v>54899</v>
      </c>
      <c r="F217" s="198">
        <v>20560900</v>
      </c>
      <c r="H217" s="62">
        <v>5.6899999999999995</v>
      </c>
      <c r="I217" s="63">
        <v>95.030642545284721</v>
      </c>
      <c r="J217" s="63">
        <v>95.078181636102769</v>
      </c>
      <c r="K217" s="21">
        <v>6.049999999999998</v>
      </c>
    </row>
    <row r="218" spans="1:11" x14ac:dyDescent="0.35">
      <c r="A218" s="9" t="s">
        <v>609</v>
      </c>
      <c r="B218" s="9" t="s">
        <v>603</v>
      </c>
      <c r="C218" s="131" t="s">
        <v>149</v>
      </c>
      <c r="D218" s="23">
        <v>43997</v>
      </c>
      <c r="E218" s="16">
        <v>18429</v>
      </c>
      <c r="F218" s="198">
        <v>61691100</v>
      </c>
      <c r="H218" s="62">
        <v>6.05</v>
      </c>
      <c r="I218" s="63">
        <v>99.269088480391119</v>
      </c>
      <c r="J218" s="63">
        <v>99.318747854318275</v>
      </c>
      <c r="K218" s="21">
        <v>6.1</v>
      </c>
    </row>
    <row r="219" spans="1:11" x14ac:dyDescent="0.35">
      <c r="A219" s="9" t="s">
        <v>621</v>
      </c>
      <c r="B219" s="9" t="s">
        <v>628</v>
      </c>
      <c r="C219" s="131" t="s">
        <v>149</v>
      </c>
      <c r="D219" s="23">
        <v>44089</v>
      </c>
      <c r="E219" s="16">
        <v>55046</v>
      </c>
      <c r="F219" s="198">
        <v>29489000</v>
      </c>
      <c r="H219" s="62">
        <v>6.1</v>
      </c>
      <c r="I219" s="63">
        <v>99.95</v>
      </c>
      <c r="J219" s="63">
        <v>100</v>
      </c>
      <c r="K219" s="21">
        <v>6.1</v>
      </c>
    </row>
    <row r="220" spans="1:11" x14ac:dyDescent="0.35">
      <c r="A220" s="136"/>
      <c r="B220" s="136"/>
      <c r="C220" s="131"/>
      <c r="D220" s="133"/>
      <c r="E220" s="16"/>
      <c r="F220" s="195"/>
      <c r="H220" s="62"/>
      <c r="I220" s="63"/>
      <c r="J220" s="63"/>
      <c r="K220" s="21"/>
    </row>
    <row r="221" spans="1:11" x14ac:dyDescent="0.35">
      <c r="A221" s="25" t="s">
        <v>217</v>
      </c>
      <c r="B221" s="25"/>
      <c r="F221" s="194"/>
    </row>
    <row r="222" spans="1:11" x14ac:dyDescent="0.35">
      <c r="A222" s="25" t="s">
        <v>218</v>
      </c>
      <c r="B222" s="25"/>
      <c r="F222" s="194"/>
    </row>
    <row r="223" spans="1:11" x14ac:dyDescent="0.35">
      <c r="A223" s="25" t="s">
        <v>234</v>
      </c>
      <c r="B223" s="25"/>
      <c r="F223" s="194"/>
    </row>
    <row r="224" spans="1:11" x14ac:dyDescent="0.35">
      <c r="A224" s="25" t="s">
        <v>235</v>
      </c>
      <c r="B224" s="25"/>
      <c r="F224" s="194"/>
    </row>
    <row r="225" spans="6:6" x14ac:dyDescent="0.35">
      <c r="F225" s="194"/>
    </row>
    <row r="226" spans="6:6" x14ac:dyDescent="0.35">
      <c r="F226" s="194"/>
    </row>
    <row r="227" spans="6:6" x14ac:dyDescent="0.35">
      <c r="F227" s="194"/>
    </row>
    <row r="228" spans="6:6" x14ac:dyDescent="0.35">
      <c r="F228" s="194"/>
    </row>
    <row r="229" spans="6:6" x14ac:dyDescent="0.35">
      <c r="F229" s="194"/>
    </row>
    <row r="230" spans="6:6" x14ac:dyDescent="0.35">
      <c r="F230" s="194"/>
    </row>
    <row r="231" spans="6:6" x14ac:dyDescent="0.35">
      <c r="F231" s="194"/>
    </row>
    <row r="232" spans="6:6" x14ac:dyDescent="0.35">
      <c r="F232" s="194"/>
    </row>
    <row r="233" spans="6:6" x14ac:dyDescent="0.35">
      <c r="F233" s="194"/>
    </row>
    <row r="234" spans="6:6" x14ac:dyDescent="0.35">
      <c r="F234" s="194"/>
    </row>
    <row r="235" spans="6:6" x14ac:dyDescent="0.35">
      <c r="F235" s="194"/>
    </row>
    <row r="236" spans="6:6" x14ac:dyDescent="0.35">
      <c r="F236" s="19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B237"/>
  <sheetViews>
    <sheetView zoomScaleNormal="100" workbookViewId="0">
      <pane ySplit="5" topLeftCell="A9" activePane="bottomLeft" state="frozen"/>
      <selection pane="bottomLeft" activeCell="E178" sqref="E178"/>
    </sheetView>
  </sheetViews>
  <sheetFormatPr defaultRowHeight="14.5" x14ac:dyDescent="0.35"/>
  <cols>
    <col min="1" max="1" width="14.54296875" style="185" customWidth="1"/>
    <col min="2" max="2" width="4.54296875" customWidth="1"/>
    <col min="3" max="3" width="10.7265625" bestFit="1" customWidth="1"/>
    <col min="4" max="4" width="11.54296875" customWidth="1"/>
    <col min="5" max="5" width="11.453125" customWidth="1"/>
    <col min="6" max="6" width="9.453125" bestFit="1" customWidth="1"/>
    <col min="7" max="7" width="9.7265625" bestFit="1" customWidth="1"/>
    <col min="8" max="8" width="9.453125" bestFit="1" customWidth="1"/>
    <col min="9" max="9" width="6.81640625" bestFit="1" customWidth="1"/>
    <col min="10" max="12" width="9" bestFit="1" customWidth="1"/>
    <col min="13" max="13" width="6" bestFit="1" customWidth="1"/>
    <col min="14" max="14" width="6.1796875" bestFit="1" customWidth="1"/>
    <col min="15" max="15" width="10" bestFit="1" customWidth="1"/>
    <col min="16" max="16" width="7" bestFit="1" customWidth="1"/>
    <col min="17" max="17" width="0.54296875" customWidth="1"/>
    <col min="18" max="18" width="7" bestFit="1" customWidth="1"/>
    <col min="19" max="19" width="7.81640625" customWidth="1"/>
    <col min="20" max="20" width="11.26953125" customWidth="1"/>
    <col min="21" max="21" width="9.54296875" customWidth="1"/>
    <col min="22" max="22" width="8.81640625" customWidth="1"/>
    <col min="23" max="23" width="10" customWidth="1"/>
    <col min="24" max="24" width="12" bestFit="1" customWidth="1"/>
    <col min="25" max="25" width="11.54296875" customWidth="1"/>
    <col min="26" max="26" width="12.1796875" customWidth="1"/>
    <col min="27" max="27" width="11" bestFit="1" customWidth="1"/>
    <col min="28" max="28" width="8" bestFit="1" customWidth="1"/>
  </cols>
  <sheetData>
    <row r="1" spans="1:28" x14ac:dyDescent="0.35">
      <c r="A1" s="209"/>
      <c r="B1" s="89"/>
      <c r="C1" s="88"/>
      <c r="D1" s="34" t="s">
        <v>199</v>
      </c>
      <c r="E1" s="33">
        <v>46068</v>
      </c>
      <c r="F1" s="82"/>
      <c r="G1" s="85"/>
      <c r="H1" s="26"/>
      <c r="I1" s="83"/>
      <c r="J1" s="26"/>
      <c r="K1" s="83"/>
      <c r="L1" s="26"/>
      <c r="M1" s="83"/>
      <c r="N1" s="26"/>
      <c r="O1" s="83"/>
      <c r="P1" s="83"/>
      <c r="S1" s="17"/>
      <c r="T1" s="28" t="s">
        <v>223</v>
      </c>
      <c r="U1">
        <v>0.36671900000000002</v>
      </c>
      <c r="V1" t="s">
        <v>222</v>
      </c>
      <c r="W1">
        <f>U3*U4</f>
        <v>5.7732934658855914E-2</v>
      </c>
    </row>
    <row r="2" spans="1:28" x14ac:dyDescent="0.35">
      <c r="A2" s="209"/>
      <c r="B2" s="89"/>
      <c r="C2" s="88"/>
      <c r="D2" s="11"/>
      <c r="E2" s="11"/>
      <c r="F2" s="82"/>
      <c r="G2" s="85"/>
      <c r="H2" s="26"/>
      <c r="I2" s="83"/>
      <c r="J2" s="26"/>
      <c r="K2" s="83"/>
      <c r="L2" s="26"/>
      <c r="M2" s="83"/>
      <c r="N2" s="26"/>
      <c r="O2" s="83"/>
      <c r="P2" s="84"/>
      <c r="Q2" s="26"/>
      <c r="R2" s="17"/>
      <c r="S2" s="17"/>
      <c r="T2" s="28" t="s">
        <v>221</v>
      </c>
      <c r="U2" s="3">
        <v>155</v>
      </c>
      <c r="V2" s="3" t="s">
        <v>225</v>
      </c>
      <c r="W2">
        <f>W1</f>
        <v>5.7732934658855914E-2</v>
      </c>
    </row>
    <row r="3" spans="1:28" x14ac:dyDescent="0.35">
      <c r="A3" s="209"/>
      <c r="B3" s="89"/>
      <c r="C3" s="88"/>
      <c r="D3" s="11"/>
      <c r="E3" s="11"/>
      <c r="F3" s="82"/>
      <c r="G3" s="83"/>
      <c r="H3" s="26"/>
      <c r="I3" s="83"/>
      <c r="J3" s="26"/>
      <c r="K3" s="83"/>
      <c r="L3" s="26"/>
      <c r="M3" s="83"/>
      <c r="N3" s="26"/>
      <c r="O3" s="83"/>
      <c r="P3" s="84"/>
      <c r="Q3" s="26"/>
      <c r="R3" s="17"/>
      <c r="S3" s="17"/>
      <c r="T3" s="28" t="s">
        <v>224</v>
      </c>
      <c r="U3">
        <f>U1/(SQRT(U2))</f>
        <v>2.9455578907579549E-2</v>
      </c>
      <c r="V3" s="3" t="s">
        <v>226</v>
      </c>
      <c r="W3">
        <f>-W2</f>
        <v>-5.7732934658855914E-2</v>
      </c>
    </row>
    <row r="4" spans="1:28" x14ac:dyDescent="0.35">
      <c r="A4" s="210"/>
      <c r="B4" s="12"/>
      <c r="C4" s="11"/>
      <c r="D4" s="11"/>
      <c r="E4" s="11"/>
      <c r="F4" s="82"/>
      <c r="G4" s="83"/>
      <c r="H4" s="26"/>
      <c r="I4" s="83"/>
      <c r="J4" s="26"/>
      <c r="K4" s="83"/>
      <c r="L4" s="26"/>
      <c r="M4" s="83"/>
      <c r="N4" s="26"/>
      <c r="O4" s="83"/>
      <c r="P4" s="84"/>
      <c r="Q4" s="26"/>
      <c r="R4" s="17"/>
      <c r="S4" s="17"/>
      <c r="T4" s="27">
        <v>0.95</v>
      </c>
      <c r="U4">
        <v>1.96</v>
      </c>
    </row>
    <row r="5" spans="1:28" ht="47.25" customHeight="1" x14ac:dyDescent="0.35">
      <c r="A5" s="211" t="s">
        <v>7</v>
      </c>
      <c r="B5" s="108" t="s">
        <v>268</v>
      </c>
      <c r="C5" s="108" t="s">
        <v>0</v>
      </c>
      <c r="D5" s="108" t="s">
        <v>1</v>
      </c>
      <c r="E5" s="108" t="s">
        <v>232</v>
      </c>
      <c r="F5" s="108" t="s">
        <v>197</v>
      </c>
      <c r="G5" s="108" t="s">
        <v>2</v>
      </c>
      <c r="H5" s="108" t="s">
        <v>204</v>
      </c>
      <c r="I5" s="108" t="s">
        <v>4</v>
      </c>
      <c r="J5" s="108" t="s">
        <v>3</v>
      </c>
      <c r="K5" s="108" t="s">
        <v>5</v>
      </c>
      <c r="L5" s="108" t="s">
        <v>6</v>
      </c>
      <c r="M5" s="109" t="s">
        <v>195</v>
      </c>
      <c r="N5" s="109" t="s">
        <v>196</v>
      </c>
      <c r="O5" s="108" t="s">
        <v>10</v>
      </c>
      <c r="P5" s="108" t="s">
        <v>200</v>
      </c>
      <c r="Q5" s="108" t="s">
        <v>231</v>
      </c>
      <c r="R5" s="108" t="s">
        <v>270</v>
      </c>
      <c r="S5" s="108" t="s">
        <v>273</v>
      </c>
      <c r="T5" s="108" t="s">
        <v>209</v>
      </c>
      <c r="U5" s="108" t="s">
        <v>210</v>
      </c>
      <c r="V5" s="108" t="s">
        <v>202</v>
      </c>
      <c r="W5" s="108" t="s">
        <v>207</v>
      </c>
      <c r="X5" s="108" t="s">
        <v>208</v>
      </c>
      <c r="Y5" s="108" t="s">
        <v>201</v>
      </c>
      <c r="Z5" s="108" t="s">
        <v>203</v>
      </c>
      <c r="AA5" s="108" t="s">
        <v>198</v>
      </c>
      <c r="AB5" s="108" t="s">
        <v>233</v>
      </c>
    </row>
    <row r="6" spans="1:28" x14ac:dyDescent="0.35">
      <c r="A6" s="9" t="s">
        <v>488</v>
      </c>
      <c r="B6" s="1" t="s">
        <v>9</v>
      </c>
      <c r="C6" s="4">
        <v>39169</v>
      </c>
      <c r="D6" s="4">
        <v>46109</v>
      </c>
      <c r="E6" s="4">
        <v>46109</v>
      </c>
      <c r="F6" s="5">
        <v>4.53125</v>
      </c>
      <c r="G6" s="5">
        <v>5.78125</v>
      </c>
      <c r="H6" s="5">
        <v>4.8281299999999998</v>
      </c>
      <c r="I6" s="6">
        <v>19.013698630136986</v>
      </c>
      <c r="J6" s="5">
        <v>5.3079999999999998</v>
      </c>
      <c r="K6" s="5">
        <v>5.27</v>
      </c>
      <c r="L6" s="5">
        <v>5.09</v>
      </c>
      <c r="M6" s="2">
        <v>5.5</v>
      </c>
      <c r="N6" s="2">
        <v>4.25</v>
      </c>
      <c r="O6" s="7">
        <v>0.28125</v>
      </c>
      <c r="P6" s="32">
        <v>3.0430000000000001</v>
      </c>
      <c r="Q6" s="73">
        <f>P6</f>
        <v>3.0430000000000001</v>
      </c>
      <c r="R6" s="177">
        <f t="shared" ref="R6:R16" si="0">P6</f>
        <v>3.0430000000000001</v>
      </c>
      <c r="S6" s="193">
        <f t="shared" ref="S6:S8" si="1">E6-$E$1</f>
        <v>41</v>
      </c>
      <c r="T6" s="35">
        <f t="shared" ref="T6:T8" si="2">S6/365</f>
        <v>0.11232876712328767</v>
      </c>
      <c r="U6" s="35">
        <f t="shared" ref="U6:U8" si="3">T6*2</f>
        <v>0.22465753424657534</v>
      </c>
      <c r="V6" s="36">
        <f t="shared" ref="V6:V12" si="4">(1000*F6)/100</f>
        <v>45.3125</v>
      </c>
      <c r="W6" s="37">
        <f t="shared" ref="W6:W8" si="5">V6/2</f>
        <v>22.65625</v>
      </c>
      <c r="X6" s="38">
        <f t="shared" ref="X6:X42" si="6">R6/2/100</f>
        <v>1.5215000000000001E-2</v>
      </c>
      <c r="Y6" s="39">
        <f t="shared" ref="Y6:Y42" si="7">((1-((1+X6)^(-U6)))/(X6))*(W6)</f>
        <v>5.0430053664630785</v>
      </c>
      <c r="Z6" s="36">
        <f t="shared" ref="Z6:Z42" si="8">1000/((1+X6)^(U6))</f>
        <v>996.61332627196759</v>
      </c>
      <c r="AA6" s="40">
        <f t="shared" ref="AA6:AA42" si="9">(Z6+Y6)/10</f>
        <v>100.16563316384307</v>
      </c>
      <c r="AB6" s="60">
        <f>(V6/AA6)*10</f>
        <v>4.5237571578948019</v>
      </c>
    </row>
    <row r="7" spans="1:28" x14ac:dyDescent="0.35">
      <c r="A7" s="103" t="s">
        <v>489</v>
      </c>
      <c r="B7" s="103" t="s">
        <v>149</v>
      </c>
      <c r="C7" s="104">
        <v>43570</v>
      </c>
      <c r="D7" s="104">
        <v>46127</v>
      </c>
      <c r="E7" s="104">
        <v>46127</v>
      </c>
      <c r="F7" s="59">
        <v>3.89</v>
      </c>
      <c r="G7" s="59">
        <v>3.89</v>
      </c>
      <c r="H7" s="59">
        <v>3.81</v>
      </c>
      <c r="I7" s="105">
        <v>7</v>
      </c>
      <c r="J7" s="112"/>
      <c r="K7" s="112"/>
      <c r="L7" s="112"/>
      <c r="M7" s="114">
        <v>4.25</v>
      </c>
      <c r="N7" s="114">
        <v>4.25</v>
      </c>
      <c r="O7" s="115"/>
      <c r="P7" s="116">
        <f>VLOOKUP(S7,'Incremented Rates (2)'!$C$2:$E$33,3,TRUE)</f>
        <v>3.3997999999999999</v>
      </c>
      <c r="Q7" s="125"/>
      <c r="R7" s="177">
        <f t="shared" si="0"/>
        <v>3.3997999999999999</v>
      </c>
      <c r="S7" s="117">
        <f t="shared" si="1"/>
        <v>59</v>
      </c>
      <c r="T7" s="118">
        <f t="shared" si="2"/>
        <v>0.16164383561643836</v>
      </c>
      <c r="U7" s="118">
        <f t="shared" si="3"/>
        <v>0.32328767123287672</v>
      </c>
      <c r="V7" s="119">
        <f t="shared" si="4"/>
        <v>38.9</v>
      </c>
      <c r="W7" s="120">
        <f t="shared" si="5"/>
        <v>19.45</v>
      </c>
      <c r="X7" s="121">
        <f t="shared" si="6"/>
        <v>1.6999E-2</v>
      </c>
      <c r="Y7" s="122">
        <f t="shared" si="7"/>
        <v>6.2181409694649235</v>
      </c>
      <c r="Z7" s="119">
        <f t="shared" si="8"/>
        <v>994.56544070231701</v>
      </c>
      <c r="AA7" s="123">
        <f t="shared" si="9"/>
        <v>100.07835816717819</v>
      </c>
      <c r="AB7" s="124">
        <f>R7</f>
        <v>3.3997999999999999</v>
      </c>
    </row>
    <row r="8" spans="1:28" s="235" customFormat="1" x14ac:dyDescent="0.35">
      <c r="A8" s="103" t="s">
        <v>699</v>
      </c>
      <c r="B8" s="103" t="s">
        <v>149</v>
      </c>
      <c r="C8" s="104">
        <v>45037</v>
      </c>
      <c r="D8" s="104">
        <v>46133</v>
      </c>
      <c r="E8" s="104">
        <v>46133</v>
      </c>
      <c r="F8" s="59">
        <v>3.6</v>
      </c>
      <c r="G8" s="59">
        <v>3.6</v>
      </c>
      <c r="H8" s="59">
        <v>3.58</v>
      </c>
      <c r="I8" s="105">
        <v>3</v>
      </c>
      <c r="J8" s="112"/>
      <c r="K8" s="112"/>
      <c r="L8" s="112"/>
      <c r="M8" s="114">
        <v>4.25</v>
      </c>
      <c r="N8" s="114">
        <v>4.25</v>
      </c>
      <c r="O8" s="115"/>
      <c r="P8" s="230">
        <f>VLOOKUP(S8,'Incremented Rates (2)'!$C$2:$E$33,3,TRUE)</f>
        <v>3.3997999999999999</v>
      </c>
      <c r="Q8" s="242"/>
      <c r="R8" s="177">
        <f>P8</f>
        <v>3.3997999999999999</v>
      </c>
      <c r="S8" s="231">
        <f t="shared" si="1"/>
        <v>65</v>
      </c>
      <c r="T8" s="232">
        <f t="shared" si="2"/>
        <v>0.17808219178082191</v>
      </c>
      <c r="U8" s="232">
        <f t="shared" si="3"/>
        <v>0.35616438356164382</v>
      </c>
      <c r="V8" s="119">
        <f t="shared" si="4"/>
        <v>36</v>
      </c>
      <c r="W8" s="120">
        <f t="shared" si="5"/>
        <v>18</v>
      </c>
      <c r="X8" s="121">
        <f>R8/2/100</f>
        <v>1.6999E-2</v>
      </c>
      <c r="Y8" s="233">
        <f>((1-((1+X8)^(-U8)))/(X8))*(W8)</f>
        <v>6.3380343041858467</v>
      </c>
      <c r="Z8" s="119">
        <f>1000/((1+X8)^(U8))</f>
        <v>994.0144308257303</v>
      </c>
      <c r="AA8" s="234">
        <f>(Z8+Y8)/10</f>
        <v>100.03524651299162</v>
      </c>
      <c r="AB8" s="124">
        <f>R8</f>
        <v>3.3997999999999999</v>
      </c>
    </row>
    <row r="9" spans="1:28" x14ac:dyDescent="0.35">
      <c r="A9" s="9" t="s">
        <v>490</v>
      </c>
      <c r="B9" s="1" t="s">
        <v>9</v>
      </c>
      <c r="C9" s="4">
        <v>38841</v>
      </c>
      <c r="D9" s="4">
        <v>46146</v>
      </c>
      <c r="E9" s="4">
        <v>46146</v>
      </c>
      <c r="F9" s="5">
        <v>4.5625</v>
      </c>
      <c r="G9" s="5">
        <v>5.8125</v>
      </c>
      <c r="H9" s="5">
        <v>4.8281299999999998</v>
      </c>
      <c r="I9" s="6">
        <v>20.013698630136986</v>
      </c>
      <c r="J9" s="5">
        <v>5.0170000000000003</v>
      </c>
      <c r="K9" s="5">
        <v>4.83</v>
      </c>
      <c r="L9" s="5">
        <v>5.38</v>
      </c>
      <c r="M9" s="2">
        <v>5.5</v>
      </c>
      <c r="N9" s="2">
        <v>4.25</v>
      </c>
      <c r="O9" s="7">
        <v>0.3125</v>
      </c>
      <c r="P9" s="32">
        <v>3.097</v>
      </c>
      <c r="Q9" s="179">
        <f>P9</f>
        <v>3.097</v>
      </c>
      <c r="R9" s="177">
        <f t="shared" si="0"/>
        <v>3.097</v>
      </c>
      <c r="S9" s="193">
        <f t="shared" ref="S9:S50" si="10">E9-$E$1</f>
        <v>78</v>
      </c>
      <c r="T9" s="35">
        <f t="shared" ref="T9:T51" si="11">S9/365</f>
        <v>0.21369863013698631</v>
      </c>
      <c r="U9" s="35">
        <f t="shared" ref="U9:U51" si="12">T9*2</f>
        <v>0.42739726027397262</v>
      </c>
      <c r="V9" s="36">
        <f t="shared" si="4"/>
        <v>45.625</v>
      </c>
      <c r="W9" s="37">
        <f t="shared" ref="W9:W51" si="13">V9/2</f>
        <v>22.8125</v>
      </c>
      <c r="X9" s="38">
        <f t="shared" si="6"/>
        <v>1.5485000000000001E-2</v>
      </c>
      <c r="Y9" s="39">
        <f t="shared" si="7"/>
        <v>9.6435790880191412</v>
      </c>
      <c r="Z9" s="36">
        <f t="shared" si="8"/>
        <v>993.45399135658181</v>
      </c>
      <c r="AA9" s="40">
        <f t="shared" si="9"/>
        <v>100.3097570444601</v>
      </c>
      <c r="AB9" s="60">
        <f>(V9/AA9)*10</f>
        <v>4.5484109765890191</v>
      </c>
    </row>
    <row r="10" spans="1:28" x14ac:dyDescent="0.35">
      <c r="A10" s="103" t="s">
        <v>651</v>
      </c>
      <c r="B10" s="103" t="s">
        <v>149</v>
      </c>
      <c r="C10" s="104">
        <v>44333</v>
      </c>
      <c r="D10" s="178">
        <v>46159</v>
      </c>
      <c r="E10" s="178">
        <v>46159</v>
      </c>
      <c r="F10" s="59">
        <v>4.05</v>
      </c>
      <c r="G10" s="112">
        <v>4.05</v>
      </c>
      <c r="H10" s="112">
        <v>4</v>
      </c>
      <c r="I10" s="113">
        <v>5</v>
      </c>
      <c r="J10" s="110"/>
      <c r="K10" s="110"/>
      <c r="L10" s="110"/>
      <c r="M10" s="114">
        <v>4.25</v>
      </c>
      <c r="N10" s="114">
        <v>4.25</v>
      </c>
      <c r="O10" s="110"/>
      <c r="P10" s="116">
        <f>VLOOKUP(S10,'Incremented Rates (2)'!$C$2:$E$33,3,TRUE)</f>
        <v>3.3997999999999999</v>
      </c>
      <c r="Q10" s="76"/>
      <c r="R10" s="177">
        <f t="shared" si="0"/>
        <v>3.3997999999999999</v>
      </c>
      <c r="S10" s="117">
        <f t="shared" si="10"/>
        <v>91</v>
      </c>
      <c r="T10" s="118">
        <f t="shared" si="11"/>
        <v>0.24931506849315069</v>
      </c>
      <c r="U10" s="118">
        <f t="shared" si="12"/>
        <v>0.49863013698630138</v>
      </c>
      <c r="V10" s="119">
        <f t="shared" si="4"/>
        <v>40.5</v>
      </c>
      <c r="W10" s="120">
        <f t="shared" si="13"/>
        <v>20.25</v>
      </c>
      <c r="X10" s="121">
        <f t="shared" si="6"/>
        <v>1.6999E-2</v>
      </c>
      <c r="Y10" s="122">
        <f t="shared" si="7"/>
        <v>9.9704396151674004</v>
      </c>
      <c r="Z10" s="119">
        <f t="shared" si="8"/>
        <v>991.63024676453176</v>
      </c>
      <c r="AA10" s="123">
        <f t="shared" si="9"/>
        <v>100.16006863796991</v>
      </c>
      <c r="AB10" s="124">
        <f>R10</f>
        <v>3.3997999999999999</v>
      </c>
    </row>
    <row r="11" spans="1:28" x14ac:dyDescent="0.35">
      <c r="A11" s="103" t="s">
        <v>491</v>
      </c>
      <c r="B11" s="110" t="s">
        <v>149</v>
      </c>
      <c r="C11" s="111">
        <v>43661</v>
      </c>
      <c r="D11" s="111">
        <v>46218</v>
      </c>
      <c r="E11" s="111">
        <v>46218</v>
      </c>
      <c r="F11" s="112">
        <v>3.97</v>
      </c>
      <c r="G11" s="112">
        <v>3.97</v>
      </c>
      <c r="H11" s="112">
        <v>3.89</v>
      </c>
      <c r="I11" s="113">
        <v>7</v>
      </c>
      <c r="J11" s="112"/>
      <c r="K11" s="112"/>
      <c r="L11" s="112"/>
      <c r="M11" s="114">
        <v>4.25</v>
      </c>
      <c r="N11" s="114">
        <v>4.25</v>
      </c>
      <c r="O11" s="115"/>
      <c r="P11" s="116">
        <f>VLOOKUP(S11,'Incremented Rates (2)'!$C$2:$E$33,3,TRUE)</f>
        <v>3.2706</v>
      </c>
      <c r="Q11" s="75">
        <f>P11</f>
        <v>3.2706</v>
      </c>
      <c r="R11" s="177">
        <f t="shared" si="0"/>
        <v>3.2706</v>
      </c>
      <c r="S11" s="117">
        <f t="shared" si="10"/>
        <v>150</v>
      </c>
      <c r="T11" s="118">
        <f t="shared" si="11"/>
        <v>0.41095890410958902</v>
      </c>
      <c r="U11" s="118">
        <f t="shared" si="12"/>
        <v>0.82191780821917804</v>
      </c>
      <c r="V11" s="119">
        <f t="shared" si="4"/>
        <v>39.700000000000003</v>
      </c>
      <c r="W11" s="120">
        <f t="shared" si="13"/>
        <v>19.850000000000001</v>
      </c>
      <c r="X11" s="121">
        <f t="shared" si="6"/>
        <v>1.6352999999999999E-2</v>
      </c>
      <c r="Y11" s="122">
        <f t="shared" si="7"/>
        <v>16.075705433640817</v>
      </c>
      <c r="Z11" s="119">
        <f t="shared" si="8"/>
        <v>986.75637224401373</v>
      </c>
      <c r="AA11" s="123">
        <f t="shared" si="9"/>
        <v>100.28320776776545</v>
      </c>
      <c r="AB11" s="124">
        <f>R11</f>
        <v>3.2706</v>
      </c>
    </row>
    <row r="12" spans="1:28" s="235" customFormat="1" x14ac:dyDescent="0.35">
      <c r="A12" s="103" t="s">
        <v>707</v>
      </c>
      <c r="B12" s="228" t="s">
        <v>149</v>
      </c>
      <c r="C12" s="229">
        <v>45128</v>
      </c>
      <c r="D12" s="229">
        <v>46224</v>
      </c>
      <c r="E12" s="229">
        <v>46224</v>
      </c>
      <c r="F12" s="112">
        <v>3.63</v>
      </c>
      <c r="G12" s="112">
        <v>3.63</v>
      </c>
      <c r="H12" s="112">
        <v>3.6</v>
      </c>
      <c r="I12" s="113">
        <v>3</v>
      </c>
      <c r="J12" s="112"/>
      <c r="K12" s="112"/>
      <c r="L12" s="112"/>
      <c r="M12" s="114">
        <v>4.25</v>
      </c>
      <c r="N12" s="114">
        <v>4.25</v>
      </c>
      <c r="O12" s="115"/>
      <c r="P12" s="230">
        <f>VLOOKUP(S12,'Incremented Rates (2)'!$C$2:$E$33,3,TRUE)</f>
        <v>3.2706</v>
      </c>
      <c r="Q12" s="76">
        <f>P12</f>
        <v>3.2706</v>
      </c>
      <c r="R12" s="177">
        <f>P12</f>
        <v>3.2706</v>
      </c>
      <c r="S12" s="231">
        <f t="shared" si="10"/>
        <v>156</v>
      </c>
      <c r="T12" s="232">
        <f t="shared" si="11"/>
        <v>0.42739726027397262</v>
      </c>
      <c r="U12" s="232">
        <f t="shared" si="12"/>
        <v>0.85479452054794525</v>
      </c>
      <c r="V12" s="119">
        <f t="shared" si="4"/>
        <v>36.299999999999997</v>
      </c>
      <c r="W12" s="120">
        <f t="shared" si="13"/>
        <v>18.149999999999999</v>
      </c>
      <c r="X12" s="121">
        <f>R12/2/100</f>
        <v>1.6352999999999999E-2</v>
      </c>
      <c r="Y12" s="233">
        <f>((1-((1+X12)^(-U12)))/(X12))*(W12)</f>
        <v>15.282836204426843</v>
      </c>
      <c r="Z12" s="119">
        <f>1000/((1+X12)^(U12))</f>
        <v>986.23029088424289</v>
      </c>
      <c r="AA12" s="234">
        <f>(Z12+Y12)/10</f>
        <v>100.15131270886698</v>
      </c>
      <c r="AB12" s="124">
        <f>R12</f>
        <v>3.2706</v>
      </c>
    </row>
    <row r="13" spans="1:28" x14ac:dyDescent="0.35">
      <c r="A13" s="103" t="s">
        <v>492</v>
      </c>
      <c r="B13" s="46" t="s">
        <v>149</v>
      </c>
      <c r="C13" s="47">
        <v>42576</v>
      </c>
      <c r="D13" s="47">
        <v>46228</v>
      </c>
      <c r="E13" s="47">
        <v>46228</v>
      </c>
      <c r="F13" s="48">
        <v>4.55</v>
      </c>
      <c r="G13" s="48">
        <v>4.55</v>
      </c>
      <c r="H13" s="48">
        <v>4.8281299999999998</v>
      </c>
      <c r="I13" s="49">
        <v>10.005479452054795</v>
      </c>
      <c r="J13" s="48">
        <v>0.41399999999999998</v>
      </c>
      <c r="K13" s="48">
        <v>0.4</v>
      </c>
      <c r="L13" s="48">
        <v>1.58</v>
      </c>
      <c r="M13" s="50">
        <v>4.75</v>
      </c>
      <c r="N13" s="50">
        <v>4.25</v>
      </c>
      <c r="O13" s="51"/>
      <c r="P13" s="116">
        <f>VLOOKUP(S13,'Incremented Rates (2)'!$C$2:$E$33,3,TRUE)</f>
        <v>3.2706</v>
      </c>
      <c r="Q13" s="74">
        <f>P13</f>
        <v>3.2706</v>
      </c>
      <c r="R13" s="177">
        <f t="shared" si="0"/>
        <v>3.2706</v>
      </c>
      <c r="S13" s="52">
        <f t="shared" si="10"/>
        <v>160</v>
      </c>
      <c r="T13" s="53">
        <f t="shared" si="11"/>
        <v>0.43835616438356162</v>
      </c>
      <c r="U13" s="53">
        <f t="shared" si="12"/>
        <v>0.87671232876712324</v>
      </c>
      <c r="V13" s="54">
        <f t="shared" ref="V13:V54" si="14">(1000*F13)/100</f>
        <v>45.5</v>
      </c>
      <c r="W13" s="55">
        <f t="shared" si="13"/>
        <v>22.75</v>
      </c>
      <c r="X13" s="56">
        <f t="shared" si="6"/>
        <v>1.6352999999999999E-2</v>
      </c>
      <c r="Y13" s="57">
        <f t="shared" si="7"/>
        <v>19.643871943382781</v>
      </c>
      <c r="Z13" s="54">
        <f t="shared" si="8"/>
        <v>985.87972580702694</v>
      </c>
      <c r="AA13" s="58">
        <f t="shared" si="9"/>
        <v>100.55235977504097</v>
      </c>
      <c r="AB13" s="65">
        <f>R13</f>
        <v>3.2706</v>
      </c>
    </row>
    <row r="14" spans="1:28" x14ac:dyDescent="0.35">
      <c r="A14" s="9" t="s">
        <v>493</v>
      </c>
      <c r="B14" s="1" t="s">
        <v>9</v>
      </c>
      <c r="C14" s="4">
        <v>40770</v>
      </c>
      <c r="D14" s="4">
        <v>46249</v>
      </c>
      <c r="E14" s="4">
        <v>46068</v>
      </c>
      <c r="F14" s="5">
        <v>4.328125</v>
      </c>
      <c r="G14" s="5">
        <v>4.828125</v>
      </c>
      <c r="H14" s="5">
        <v>4.8281299999999998</v>
      </c>
      <c r="I14" s="6">
        <v>15.010958904109589</v>
      </c>
      <c r="J14" s="5">
        <v>0.14499999999999999</v>
      </c>
      <c r="K14" s="5">
        <v>0.1</v>
      </c>
      <c r="L14" s="5">
        <v>2.79</v>
      </c>
      <c r="M14" s="2">
        <v>4.75</v>
      </c>
      <c r="N14" s="2">
        <v>4.25</v>
      </c>
      <c r="O14" s="7">
        <v>7.8125E-2</v>
      </c>
      <c r="P14" s="32">
        <v>4.0110000000000001</v>
      </c>
      <c r="Q14" s="73">
        <f>P14</f>
        <v>4.0110000000000001</v>
      </c>
      <c r="R14" s="177">
        <f t="shared" si="0"/>
        <v>4.0110000000000001</v>
      </c>
      <c r="S14" s="193">
        <f t="shared" si="10"/>
        <v>0</v>
      </c>
      <c r="T14" s="35">
        <f t="shared" si="11"/>
        <v>0</v>
      </c>
      <c r="U14" s="35">
        <f t="shared" si="12"/>
        <v>0</v>
      </c>
      <c r="V14" s="36">
        <f t="shared" si="14"/>
        <v>43.28125</v>
      </c>
      <c r="W14" s="37">
        <f t="shared" si="13"/>
        <v>21.640625</v>
      </c>
      <c r="X14" s="38">
        <f t="shared" si="6"/>
        <v>2.0055E-2</v>
      </c>
      <c r="Y14" s="39">
        <f t="shared" si="7"/>
        <v>0</v>
      </c>
      <c r="Z14" s="36">
        <f t="shared" si="8"/>
        <v>1000</v>
      </c>
      <c r="AA14" s="40">
        <f t="shared" si="9"/>
        <v>100</v>
      </c>
      <c r="AB14" s="60">
        <f>(V14/AA14)*10</f>
        <v>4.328125</v>
      </c>
    </row>
    <row r="15" spans="1:28" x14ac:dyDescent="0.35">
      <c r="A15" s="103" t="s">
        <v>654</v>
      </c>
      <c r="B15" s="103" t="s">
        <v>149</v>
      </c>
      <c r="C15" s="104">
        <v>44425</v>
      </c>
      <c r="D15" s="178">
        <v>46251</v>
      </c>
      <c r="E15" s="178">
        <v>46251</v>
      </c>
      <c r="F15" s="59">
        <v>4.05</v>
      </c>
      <c r="G15" s="112">
        <v>4.05</v>
      </c>
      <c r="H15" s="112">
        <v>4.05</v>
      </c>
      <c r="I15" s="113">
        <v>5</v>
      </c>
      <c r="J15" s="110"/>
      <c r="K15" s="110"/>
      <c r="L15" s="110"/>
      <c r="M15" s="114">
        <v>4.25</v>
      </c>
      <c r="N15" s="114">
        <v>4.25</v>
      </c>
      <c r="O15" s="110"/>
      <c r="P15" s="116">
        <f>VLOOKUP(S15,'Incremented Rates (2)'!$C$2:$E$33,3,TRUE)</f>
        <v>3.2706</v>
      </c>
      <c r="Q15" s="76"/>
      <c r="R15" s="177">
        <f t="shared" si="0"/>
        <v>3.2706</v>
      </c>
      <c r="S15" s="117">
        <f t="shared" si="10"/>
        <v>183</v>
      </c>
      <c r="T15" s="118">
        <f t="shared" si="11"/>
        <v>0.50136986301369868</v>
      </c>
      <c r="U15" s="118">
        <f t="shared" si="12"/>
        <v>1.0027397260273974</v>
      </c>
      <c r="V15" s="119">
        <f t="shared" si="14"/>
        <v>40.5</v>
      </c>
      <c r="W15" s="120">
        <f t="shared" si="13"/>
        <v>20.25</v>
      </c>
      <c r="X15" s="121">
        <f t="shared" si="6"/>
        <v>1.6352999999999999E-2</v>
      </c>
      <c r="Y15" s="122">
        <f t="shared" si="7"/>
        <v>19.97832395547508</v>
      </c>
      <c r="Z15" s="119">
        <f t="shared" si="8"/>
        <v>983.8663934990675</v>
      </c>
      <c r="AA15" s="123">
        <f t="shared" si="9"/>
        <v>100.38447174545425</v>
      </c>
      <c r="AB15" s="124">
        <f>R15</f>
        <v>3.2706</v>
      </c>
    </row>
    <row r="16" spans="1:28" x14ac:dyDescent="0.35">
      <c r="A16" s="9" t="s">
        <v>494</v>
      </c>
      <c r="B16" s="1" t="s">
        <v>9</v>
      </c>
      <c r="C16" s="4">
        <v>38982</v>
      </c>
      <c r="D16" s="4">
        <v>46287</v>
      </c>
      <c r="E16" s="4">
        <v>46103</v>
      </c>
      <c r="F16" s="5">
        <v>4.5625</v>
      </c>
      <c r="G16" s="5">
        <v>5.8125</v>
      </c>
      <c r="H16" s="5">
        <v>4.8281299999999998</v>
      </c>
      <c r="I16" s="6">
        <v>20.013698630136986</v>
      </c>
      <c r="J16" s="5">
        <v>5.2910000000000004</v>
      </c>
      <c r="K16" s="5">
        <v>5.27</v>
      </c>
      <c r="L16" s="5">
        <v>4.8499999999999996</v>
      </c>
      <c r="M16" s="2">
        <v>5.5</v>
      </c>
      <c r="N16" s="2">
        <v>4.25</v>
      </c>
      <c r="O16" s="7">
        <v>0.3125</v>
      </c>
      <c r="P16" s="32">
        <v>3.0430000000000001</v>
      </c>
      <c r="Q16" s="73">
        <f t="shared" ref="Q16:Q27" si="15">P16</f>
        <v>3.0430000000000001</v>
      </c>
      <c r="R16" s="177">
        <f t="shared" si="0"/>
        <v>3.0430000000000001</v>
      </c>
      <c r="S16" s="193">
        <f t="shared" si="10"/>
        <v>35</v>
      </c>
      <c r="T16" s="35">
        <f t="shared" si="11"/>
        <v>9.5890410958904104E-2</v>
      </c>
      <c r="U16" s="35">
        <f t="shared" si="12"/>
        <v>0.19178082191780821</v>
      </c>
      <c r="V16" s="36">
        <f t="shared" si="14"/>
        <v>45.625</v>
      </c>
      <c r="W16" s="37">
        <f t="shared" si="13"/>
        <v>22.8125</v>
      </c>
      <c r="X16" s="38">
        <f t="shared" si="6"/>
        <v>1.5215000000000001E-2</v>
      </c>
      <c r="Y16" s="39">
        <f t="shared" si="7"/>
        <v>4.3357698211145834</v>
      </c>
      <c r="Z16" s="36">
        <f t="shared" si="8"/>
        <v>997.10821971163796</v>
      </c>
      <c r="AA16" s="40">
        <f t="shared" si="9"/>
        <v>100.14439895327526</v>
      </c>
      <c r="AB16" s="60">
        <f>(V16/AA16)*10</f>
        <v>4.5559212973346046</v>
      </c>
    </row>
    <row r="17" spans="1:28" s="156" customFormat="1" x14ac:dyDescent="0.35">
      <c r="A17" s="103" t="s">
        <v>495</v>
      </c>
      <c r="B17" s="103" t="s">
        <v>149</v>
      </c>
      <c r="C17" s="104">
        <v>43753</v>
      </c>
      <c r="D17" s="104">
        <v>46310</v>
      </c>
      <c r="E17" s="104">
        <v>46310</v>
      </c>
      <c r="F17" s="59">
        <v>4.08</v>
      </c>
      <c r="G17" s="59">
        <v>4.08</v>
      </c>
      <c r="H17" s="59">
        <v>3.97</v>
      </c>
      <c r="I17" s="105">
        <v>7</v>
      </c>
      <c r="J17" s="59"/>
      <c r="K17" s="187"/>
      <c r="L17" s="187"/>
      <c r="M17" s="188">
        <v>4.25</v>
      </c>
      <c r="N17" s="188">
        <v>4.25</v>
      </c>
      <c r="O17" s="189"/>
      <c r="P17" s="116">
        <f>VLOOKUP(S17,'Incremented Rates (2)'!$C$2:$E$33,3,TRUE)</f>
        <v>3.2706</v>
      </c>
      <c r="Q17" s="125">
        <f t="shared" si="15"/>
        <v>3.2706</v>
      </c>
      <c r="R17" s="177">
        <f t="shared" ref="R17:R60" si="16">P17</f>
        <v>3.2706</v>
      </c>
      <c r="S17" s="117">
        <f t="shared" si="10"/>
        <v>242</v>
      </c>
      <c r="T17" s="118">
        <f t="shared" si="11"/>
        <v>0.66301369863013704</v>
      </c>
      <c r="U17" s="118">
        <f t="shared" si="12"/>
        <v>1.3260273972602741</v>
      </c>
      <c r="V17" s="119">
        <f t="shared" si="14"/>
        <v>40.799999999999997</v>
      </c>
      <c r="W17" s="120">
        <f t="shared" si="13"/>
        <v>20.399999999999999</v>
      </c>
      <c r="X17" s="121">
        <f t="shared" si="6"/>
        <v>1.6352999999999999E-2</v>
      </c>
      <c r="Y17" s="122">
        <f t="shared" si="7"/>
        <v>26.545648522639073</v>
      </c>
      <c r="Z17" s="119">
        <f t="shared" si="8"/>
        <v>978.72053969163153</v>
      </c>
      <c r="AA17" s="123">
        <f t="shared" si="9"/>
        <v>100.52661882142706</v>
      </c>
      <c r="AB17" s="124">
        <f>R17</f>
        <v>3.2706</v>
      </c>
    </row>
    <row r="18" spans="1:28" s="235" customFormat="1" x14ac:dyDescent="0.35">
      <c r="A18" s="103" t="s">
        <v>713</v>
      </c>
      <c r="B18" s="228" t="s">
        <v>149</v>
      </c>
      <c r="C18" s="229">
        <v>45215</v>
      </c>
      <c r="D18" s="229">
        <v>46311</v>
      </c>
      <c r="E18" s="229">
        <v>46311</v>
      </c>
      <c r="F18" s="112">
        <v>3.63</v>
      </c>
      <c r="G18" s="112">
        <v>3.63</v>
      </c>
      <c r="H18" s="112">
        <v>3.6</v>
      </c>
      <c r="I18" s="113">
        <v>3</v>
      </c>
      <c r="J18" s="112"/>
      <c r="K18" s="112"/>
      <c r="L18" s="112"/>
      <c r="M18" s="114">
        <v>4.25</v>
      </c>
      <c r="N18" s="114">
        <v>4.25</v>
      </c>
      <c r="O18" s="115"/>
      <c r="P18" s="230">
        <f>VLOOKUP(S18,'Incremented Rates (2)'!$C$2:$E$33,3,TRUE)</f>
        <v>3.2706</v>
      </c>
      <c r="Q18" s="76">
        <f t="shared" si="15"/>
        <v>3.2706</v>
      </c>
      <c r="R18" s="177">
        <f>P18</f>
        <v>3.2706</v>
      </c>
      <c r="S18" s="231">
        <f t="shared" si="10"/>
        <v>243</v>
      </c>
      <c r="T18" s="232">
        <f>S18/365</f>
        <v>0.66575342465753429</v>
      </c>
      <c r="U18" s="232">
        <f>T18*2</f>
        <v>1.3315068493150686</v>
      </c>
      <c r="V18" s="119">
        <f t="shared" si="14"/>
        <v>36.299999999999997</v>
      </c>
      <c r="W18" s="120">
        <f>V18/2</f>
        <v>18.149999999999999</v>
      </c>
      <c r="X18" s="121">
        <f>R18/2/100</f>
        <v>1.6352999999999999E-2</v>
      </c>
      <c r="Y18" s="233">
        <f>((1-((1+X18)^(-U18)))/(X18))*(W18)</f>
        <v>23.714363825261273</v>
      </c>
      <c r="Z18" s="119">
        <f>1000/((1+X18)^(U18))</f>
        <v>978.63355417991738</v>
      </c>
      <c r="AA18" s="234">
        <f>(Z18+Y18)/10</f>
        <v>100.23479180051785</v>
      </c>
      <c r="AB18" s="124">
        <f>R18</f>
        <v>3.2706</v>
      </c>
    </row>
    <row r="19" spans="1:28" s="235" customFormat="1" x14ac:dyDescent="0.35">
      <c r="A19" s="103" t="s">
        <v>721</v>
      </c>
      <c r="B19" s="228" t="s">
        <v>149</v>
      </c>
      <c r="C19" s="229">
        <v>45271</v>
      </c>
      <c r="D19" s="229">
        <v>46311</v>
      </c>
      <c r="E19" s="229">
        <v>46311</v>
      </c>
      <c r="F19" s="112">
        <v>3.63</v>
      </c>
      <c r="G19" s="112">
        <v>3.63</v>
      </c>
      <c r="H19" s="112">
        <v>3.6</v>
      </c>
      <c r="I19" s="113">
        <v>3</v>
      </c>
      <c r="J19" s="112"/>
      <c r="K19" s="112"/>
      <c r="L19" s="112"/>
      <c r="M19" s="114">
        <v>4.25</v>
      </c>
      <c r="N19" s="114">
        <v>4.25</v>
      </c>
      <c r="O19" s="115"/>
      <c r="P19" s="230">
        <f>VLOOKUP(S19,'Incremented Rates (2)'!$C$2:$E$33,3,TRUE)</f>
        <v>3.2706</v>
      </c>
      <c r="Q19" s="76">
        <f t="shared" si="15"/>
        <v>3.2706</v>
      </c>
      <c r="R19" s="177">
        <f>P19</f>
        <v>3.2706</v>
      </c>
      <c r="S19" s="231">
        <f>E19-$E$1</f>
        <v>243</v>
      </c>
      <c r="T19" s="232">
        <f>S19/365</f>
        <v>0.66575342465753429</v>
      </c>
      <c r="U19" s="232">
        <f>T19*2</f>
        <v>1.3315068493150686</v>
      </c>
      <c r="V19" s="119">
        <f>(1000*F19)/100</f>
        <v>36.299999999999997</v>
      </c>
      <c r="W19" s="120">
        <f>V19/2</f>
        <v>18.149999999999999</v>
      </c>
      <c r="X19" s="121">
        <f>R19/2/100</f>
        <v>1.6352999999999999E-2</v>
      </c>
      <c r="Y19" s="233">
        <f>((1-((1+X19)^(-U19)))/(X19))*(W19)</f>
        <v>23.714363825261273</v>
      </c>
      <c r="Z19" s="119">
        <f>1000/((1+X19)^(U19))</f>
        <v>978.63355417991738</v>
      </c>
      <c r="AA19" s="234">
        <f>(Z19+Y19)/10</f>
        <v>100.23479180051785</v>
      </c>
      <c r="AB19" s="124">
        <f>R19</f>
        <v>3.2706</v>
      </c>
    </row>
    <row r="20" spans="1:28" s="1" customFormat="1" x14ac:dyDescent="0.35">
      <c r="A20" s="9" t="s">
        <v>496</v>
      </c>
      <c r="B20" s="1" t="s">
        <v>9</v>
      </c>
      <c r="C20" s="4">
        <v>40857</v>
      </c>
      <c r="D20" s="4">
        <v>46336</v>
      </c>
      <c r="E20" s="4">
        <v>46152</v>
      </c>
      <c r="F20" s="5">
        <v>4.328125</v>
      </c>
      <c r="G20" s="5">
        <v>4.828125</v>
      </c>
      <c r="H20" s="5">
        <v>4.8281299999999998</v>
      </c>
      <c r="I20" s="6">
        <v>15.010958904109589</v>
      </c>
      <c r="J20" s="5">
        <v>0.14299999999999999</v>
      </c>
      <c r="K20" s="5">
        <v>0.08</v>
      </c>
      <c r="L20" s="5">
        <v>2.42</v>
      </c>
      <c r="M20" s="2">
        <v>4.75</v>
      </c>
      <c r="N20" s="2">
        <v>4.25</v>
      </c>
      <c r="O20" s="7">
        <v>7.8125E-2</v>
      </c>
      <c r="P20" s="32">
        <v>3.097</v>
      </c>
      <c r="Q20" s="179">
        <f t="shared" si="15"/>
        <v>3.097</v>
      </c>
      <c r="R20" s="177">
        <f t="shared" si="16"/>
        <v>3.097</v>
      </c>
      <c r="S20" s="193">
        <f t="shared" si="10"/>
        <v>84</v>
      </c>
      <c r="T20" s="35">
        <f t="shared" si="11"/>
        <v>0.23013698630136986</v>
      </c>
      <c r="U20" s="35">
        <f t="shared" si="12"/>
        <v>0.46027397260273972</v>
      </c>
      <c r="V20" s="36">
        <f t="shared" si="14"/>
        <v>43.28125</v>
      </c>
      <c r="W20" s="37">
        <f t="shared" si="13"/>
        <v>21.640625</v>
      </c>
      <c r="X20" s="38">
        <f t="shared" si="6"/>
        <v>1.5485000000000001E-2</v>
      </c>
      <c r="Y20" s="39">
        <f t="shared" si="7"/>
        <v>9.8494112358219752</v>
      </c>
      <c r="Z20" s="36">
        <f t="shared" si="8"/>
        <v>992.95223067787072</v>
      </c>
      <c r="AA20" s="40">
        <f t="shared" si="9"/>
        <v>100.28016419136927</v>
      </c>
      <c r="AB20" s="146">
        <f>(V20/AA20)*10</f>
        <v>4.3160330209875202</v>
      </c>
    </row>
    <row r="21" spans="1:28" s="240" customFormat="1" x14ac:dyDescent="0.35">
      <c r="A21" s="103" t="s">
        <v>660</v>
      </c>
      <c r="B21" s="228" t="s">
        <v>149</v>
      </c>
      <c r="C21" s="229">
        <v>44516</v>
      </c>
      <c r="D21" s="229">
        <v>46342</v>
      </c>
      <c r="E21" s="229">
        <v>46342</v>
      </c>
      <c r="F21" s="112">
        <v>4.05</v>
      </c>
      <c r="G21" s="112">
        <v>4.05</v>
      </c>
      <c r="H21" s="112">
        <v>4.05</v>
      </c>
      <c r="I21" s="113">
        <v>5</v>
      </c>
      <c r="J21" s="112"/>
      <c r="K21" s="112"/>
      <c r="L21" s="112"/>
      <c r="M21" s="114">
        <v>4.25</v>
      </c>
      <c r="N21" s="114">
        <v>4.25</v>
      </c>
      <c r="O21" s="115"/>
      <c r="P21" s="230">
        <f>VLOOKUP(S21,'Incremented Rates (2)'!$C$2:$E$33,3,TRUE)</f>
        <v>3.2706</v>
      </c>
      <c r="Q21" s="242">
        <f t="shared" si="15"/>
        <v>3.2706</v>
      </c>
      <c r="R21" s="177">
        <f t="shared" si="16"/>
        <v>3.2706</v>
      </c>
      <c r="S21" s="231">
        <f t="shared" si="10"/>
        <v>274</v>
      </c>
      <c r="T21" s="232">
        <f t="shared" si="11"/>
        <v>0.75068493150684934</v>
      </c>
      <c r="U21" s="232">
        <f t="shared" si="12"/>
        <v>1.5013698630136987</v>
      </c>
      <c r="V21" s="119">
        <f t="shared" si="14"/>
        <v>40.5</v>
      </c>
      <c r="W21" s="120">
        <f t="shared" si="13"/>
        <v>20.25</v>
      </c>
      <c r="X21" s="121">
        <f t="shared" si="6"/>
        <v>1.6352999999999999E-2</v>
      </c>
      <c r="Y21" s="233">
        <f t="shared" si="7"/>
        <v>29.792582506844255</v>
      </c>
      <c r="Z21" s="119">
        <f t="shared" si="8"/>
        <v>975.94083448225069</v>
      </c>
      <c r="AA21" s="234">
        <f t="shared" si="9"/>
        <v>100.5733416989095</v>
      </c>
      <c r="AB21" s="124">
        <f>R21</f>
        <v>3.2706</v>
      </c>
    </row>
    <row r="22" spans="1:28" x14ac:dyDescent="0.35">
      <c r="A22" s="9" t="s">
        <v>497</v>
      </c>
      <c r="B22" s="1" t="s">
        <v>9</v>
      </c>
      <c r="C22" s="4">
        <v>40522</v>
      </c>
      <c r="D22" s="4">
        <v>46366</v>
      </c>
      <c r="E22" s="4">
        <v>46183</v>
      </c>
      <c r="F22" s="5">
        <v>4.3645829999999997</v>
      </c>
      <c r="G22" s="5">
        <v>5.6145829999999997</v>
      </c>
      <c r="H22" s="5">
        <v>4.8281299999999998</v>
      </c>
      <c r="I22" s="6">
        <v>16.010958904109589</v>
      </c>
      <c r="J22" s="5">
        <v>0.24099999999999999</v>
      </c>
      <c r="K22" s="5">
        <v>0.16</v>
      </c>
      <c r="L22" s="5">
        <v>3.7549999999999999</v>
      </c>
      <c r="M22" s="2">
        <v>5.5</v>
      </c>
      <c r="N22" s="2">
        <v>4.25</v>
      </c>
      <c r="O22" s="7">
        <v>0.114583</v>
      </c>
      <c r="P22" s="32">
        <v>3.097</v>
      </c>
      <c r="Q22" s="73">
        <f t="shared" si="15"/>
        <v>3.097</v>
      </c>
      <c r="R22" s="177">
        <f t="shared" si="16"/>
        <v>3.097</v>
      </c>
      <c r="S22" s="193">
        <f t="shared" si="10"/>
        <v>115</v>
      </c>
      <c r="T22" s="35">
        <f t="shared" si="11"/>
        <v>0.31506849315068491</v>
      </c>
      <c r="U22" s="35">
        <f t="shared" si="12"/>
        <v>0.63013698630136983</v>
      </c>
      <c r="V22" s="36">
        <f t="shared" si="14"/>
        <v>43.645829999999997</v>
      </c>
      <c r="W22" s="37">
        <f t="shared" si="13"/>
        <v>21.822914999999998</v>
      </c>
      <c r="X22" s="38">
        <f t="shared" si="6"/>
        <v>1.5485000000000001E-2</v>
      </c>
      <c r="Y22" s="39">
        <f t="shared" si="7"/>
        <v>13.580188134310095</v>
      </c>
      <c r="Z22" s="36">
        <f t="shared" si="8"/>
        <v>990.36383483783936</v>
      </c>
      <c r="AA22" s="40">
        <f t="shared" si="9"/>
        <v>100.39440229721495</v>
      </c>
      <c r="AB22" s="60">
        <f>(V22/AA22)*10</f>
        <v>4.3474366101396447</v>
      </c>
    </row>
    <row r="23" spans="1:28" x14ac:dyDescent="0.35">
      <c r="A23" s="103" t="s">
        <v>498</v>
      </c>
      <c r="B23" s="110" t="s">
        <v>149</v>
      </c>
      <c r="C23" s="111">
        <v>43847</v>
      </c>
      <c r="D23" s="111">
        <v>46404</v>
      </c>
      <c r="E23" s="111">
        <v>46404</v>
      </c>
      <c r="F23" s="112">
        <v>4.1500000000000004</v>
      </c>
      <c r="G23" s="112">
        <v>4.1500000000000004</v>
      </c>
      <c r="H23" s="112">
        <v>4.08</v>
      </c>
      <c r="I23" s="113">
        <v>7</v>
      </c>
      <c r="J23" s="112"/>
      <c r="K23" s="112"/>
      <c r="L23" s="112"/>
      <c r="M23" s="114">
        <v>4.25</v>
      </c>
      <c r="N23" s="114">
        <v>4.25</v>
      </c>
      <c r="O23" s="115"/>
      <c r="P23" s="116">
        <f>VLOOKUP(S23,'Incremented Rates (2)'!$C$2:$E$33,3,TRUE)</f>
        <v>3.4660000000000002</v>
      </c>
      <c r="Q23" s="125">
        <f t="shared" si="15"/>
        <v>3.4660000000000002</v>
      </c>
      <c r="R23" s="177">
        <f t="shared" si="16"/>
        <v>3.4660000000000002</v>
      </c>
      <c r="S23" s="117">
        <f t="shared" si="10"/>
        <v>336</v>
      </c>
      <c r="T23" s="118">
        <f t="shared" si="11"/>
        <v>0.92054794520547945</v>
      </c>
      <c r="U23" s="118">
        <f t="shared" si="12"/>
        <v>1.8410958904109589</v>
      </c>
      <c r="V23" s="119">
        <f t="shared" si="14"/>
        <v>41.5</v>
      </c>
      <c r="W23" s="120">
        <f t="shared" si="13"/>
        <v>20.75</v>
      </c>
      <c r="X23" s="121">
        <f t="shared" si="6"/>
        <v>1.7330000000000002E-2</v>
      </c>
      <c r="Y23" s="122">
        <f t="shared" si="7"/>
        <v>37.282700047186857</v>
      </c>
      <c r="Z23" s="119">
        <f t="shared" si="8"/>
        <v>968.86220762324103</v>
      </c>
      <c r="AA23" s="123">
        <f t="shared" si="9"/>
        <v>100.61449076704278</v>
      </c>
      <c r="AB23" s="124">
        <f>R23</f>
        <v>3.4660000000000002</v>
      </c>
    </row>
    <row r="24" spans="1:28" s="235" customFormat="1" x14ac:dyDescent="0.35">
      <c r="A24" s="103" t="s">
        <v>725</v>
      </c>
      <c r="B24" s="228" t="s">
        <v>149</v>
      </c>
      <c r="C24" s="229">
        <v>45309</v>
      </c>
      <c r="D24" s="229">
        <v>46405</v>
      </c>
      <c r="E24" s="229">
        <v>46405</v>
      </c>
      <c r="F24" s="112">
        <v>3.64</v>
      </c>
      <c r="G24" s="112">
        <v>3.64</v>
      </c>
      <c r="H24" s="112">
        <v>3.63</v>
      </c>
      <c r="I24" s="113">
        <v>3</v>
      </c>
      <c r="J24" s="112"/>
      <c r="K24" s="112"/>
      <c r="L24" s="112"/>
      <c r="M24" s="114">
        <v>4.25</v>
      </c>
      <c r="N24" s="114">
        <v>4.25</v>
      </c>
      <c r="O24" s="115"/>
      <c r="P24" s="230">
        <f>VLOOKUP(S24,'Incremented Rates (2)'!$C$2:$E$33,3,TRUE)</f>
        <v>3.4660000000000002</v>
      </c>
      <c r="Q24" s="76">
        <f t="shared" si="15"/>
        <v>3.4660000000000002</v>
      </c>
      <c r="R24" s="177">
        <f>P24</f>
        <v>3.4660000000000002</v>
      </c>
      <c r="S24" s="231">
        <f>E24-$E$1</f>
        <v>337</v>
      </c>
      <c r="T24" s="232">
        <f>S24/365</f>
        <v>0.92328767123287669</v>
      </c>
      <c r="U24" s="232">
        <f>T24*2</f>
        <v>1.8465753424657534</v>
      </c>
      <c r="V24" s="119">
        <f>(1000*F24)/100</f>
        <v>36.4</v>
      </c>
      <c r="W24" s="120">
        <f>V24/2</f>
        <v>18.2</v>
      </c>
      <c r="X24" s="121">
        <f>R24/2/100</f>
        <v>1.7330000000000002E-2</v>
      </c>
      <c r="Y24" s="233">
        <f>((1-((1+X24)^(-U24)))/(X24))*(W24)</f>
        <v>32.796759243374822</v>
      </c>
      <c r="Z24" s="119">
        <f>1000/((1+X24)^(U24))</f>
        <v>968.77099792924798</v>
      </c>
      <c r="AA24" s="234">
        <f>(Z24+Y24)/10</f>
        <v>100.15677571726228</v>
      </c>
      <c r="AB24" s="124">
        <f>R24</f>
        <v>3.4660000000000002</v>
      </c>
    </row>
    <row r="25" spans="1:28" s="235" customFormat="1" x14ac:dyDescent="0.35">
      <c r="A25" s="103" t="s">
        <v>731</v>
      </c>
      <c r="B25" s="228" t="s">
        <v>149</v>
      </c>
      <c r="C25" s="229">
        <v>45337</v>
      </c>
      <c r="D25" s="229">
        <v>46433</v>
      </c>
      <c r="E25" s="229">
        <v>46433</v>
      </c>
      <c r="F25" s="112">
        <v>3.64</v>
      </c>
      <c r="G25" s="112">
        <v>3.64</v>
      </c>
      <c r="H25" s="112">
        <v>3.63</v>
      </c>
      <c r="I25" s="113">
        <v>3</v>
      </c>
      <c r="J25" s="112"/>
      <c r="K25" s="112"/>
      <c r="L25" s="112"/>
      <c r="M25" s="114">
        <v>4.25</v>
      </c>
      <c r="N25" s="114">
        <v>4.25</v>
      </c>
      <c r="O25" s="115"/>
      <c r="P25" s="230">
        <f>VLOOKUP(S25,'Incremented Rates (2)'!$C$2:$E$33,3,TRUE)</f>
        <v>3.4660000000000002</v>
      </c>
      <c r="Q25" s="76">
        <f t="shared" si="15"/>
        <v>3.4660000000000002</v>
      </c>
      <c r="R25" s="177">
        <f>P25</f>
        <v>3.4660000000000002</v>
      </c>
      <c r="S25" s="231">
        <f>E25-$E$1</f>
        <v>365</v>
      </c>
      <c r="T25" s="232">
        <f>S25/365</f>
        <v>1</v>
      </c>
      <c r="U25" s="232">
        <f>T25*2</f>
        <v>2</v>
      </c>
      <c r="V25" s="119">
        <f>(1000*F25)/100</f>
        <v>36.4</v>
      </c>
      <c r="W25" s="120">
        <f>V25/2</f>
        <v>18.2</v>
      </c>
      <c r="X25" s="121">
        <f>R25/2/100</f>
        <v>1.7330000000000002E-2</v>
      </c>
      <c r="Y25" s="233">
        <f>((1-((1+X25)^(-U25)))/(X25))*(W25)</f>
        <v>35.47518197052343</v>
      </c>
      <c r="Z25" s="119">
        <f>1000/((1+X25)^(U25))</f>
        <v>966.22060969510051</v>
      </c>
      <c r="AA25" s="234">
        <f>(Z25+Y25)/10</f>
        <v>100.16957916656239</v>
      </c>
      <c r="AB25" s="124">
        <f>R25</f>
        <v>3.4660000000000002</v>
      </c>
    </row>
    <row r="26" spans="1:28" s="240" customFormat="1" x14ac:dyDescent="0.35">
      <c r="A26" s="103" t="s">
        <v>669</v>
      </c>
      <c r="B26" s="228" t="s">
        <v>149</v>
      </c>
      <c r="C26" s="229">
        <v>44635</v>
      </c>
      <c r="D26" s="229">
        <v>46461</v>
      </c>
      <c r="E26" s="229">
        <v>46461</v>
      </c>
      <c r="F26" s="112">
        <v>4.05</v>
      </c>
      <c r="G26" s="112">
        <v>4.05</v>
      </c>
      <c r="H26" s="112">
        <v>4.05</v>
      </c>
      <c r="I26" s="113">
        <v>5</v>
      </c>
      <c r="J26" s="112"/>
      <c r="K26" s="112"/>
      <c r="L26" s="112"/>
      <c r="M26" s="114">
        <v>4.25</v>
      </c>
      <c r="N26" s="114">
        <v>4.25</v>
      </c>
      <c r="O26" s="115"/>
      <c r="P26" s="230">
        <f>VLOOKUP(S26,'Incremented Rates (2)'!$C$2:$E$33,3,TRUE)</f>
        <v>3.4660000000000002</v>
      </c>
      <c r="Q26" s="242">
        <f t="shared" si="15"/>
        <v>3.4660000000000002</v>
      </c>
      <c r="R26" s="177">
        <f t="shared" si="16"/>
        <v>3.4660000000000002</v>
      </c>
      <c r="S26" s="231">
        <f t="shared" si="10"/>
        <v>393</v>
      </c>
      <c r="T26" s="232">
        <f t="shared" si="11"/>
        <v>1.0767123287671232</v>
      </c>
      <c r="U26" s="232">
        <f t="shared" si="12"/>
        <v>2.1534246575342464</v>
      </c>
      <c r="V26" s="119">
        <f t="shared" si="14"/>
        <v>40.5</v>
      </c>
      <c r="W26" s="120">
        <f t="shared" si="13"/>
        <v>20.25</v>
      </c>
      <c r="X26" s="121">
        <f t="shared" si="6"/>
        <v>1.7330000000000002E-2</v>
      </c>
      <c r="Y26" s="233">
        <f t="shared" si="7"/>
        <v>42.443280654672876</v>
      </c>
      <c r="Z26" s="119">
        <f t="shared" si="8"/>
        <v>963.67693561750718</v>
      </c>
      <c r="AA26" s="234">
        <f t="shared" si="9"/>
        <v>100.61202162721801</v>
      </c>
      <c r="AB26" s="124">
        <f>R26</f>
        <v>3.4660000000000002</v>
      </c>
    </row>
    <row r="27" spans="1:28" x14ac:dyDescent="0.35">
      <c r="A27" s="9" t="s">
        <v>499</v>
      </c>
      <c r="B27" s="1" t="s">
        <v>9</v>
      </c>
      <c r="C27" s="4">
        <v>39169</v>
      </c>
      <c r="D27" s="4">
        <v>46474</v>
      </c>
      <c r="E27" s="4">
        <v>46109</v>
      </c>
      <c r="F27" s="5">
        <v>4.5625</v>
      </c>
      <c r="G27" s="5">
        <v>5.8125</v>
      </c>
      <c r="H27" s="5">
        <v>4.7890600000000001</v>
      </c>
      <c r="I27" s="6">
        <v>20.013698630136986</v>
      </c>
      <c r="J27" s="5">
        <v>5.3079999999999998</v>
      </c>
      <c r="K27" s="5">
        <v>5.27</v>
      </c>
      <c r="L27" s="5">
        <v>4.9000000000000004</v>
      </c>
      <c r="M27" s="2">
        <v>5.5</v>
      </c>
      <c r="N27" s="2">
        <v>4.25</v>
      </c>
      <c r="O27" s="7">
        <v>0.3125</v>
      </c>
      <c r="P27" s="32">
        <v>3.0430000000000001</v>
      </c>
      <c r="Q27" s="73">
        <f t="shared" si="15"/>
        <v>3.0430000000000001</v>
      </c>
      <c r="R27" s="177">
        <f t="shared" si="16"/>
        <v>3.0430000000000001</v>
      </c>
      <c r="S27" s="193">
        <f t="shared" si="10"/>
        <v>41</v>
      </c>
      <c r="T27" s="35">
        <f t="shared" si="11"/>
        <v>0.11232876712328767</v>
      </c>
      <c r="U27" s="35">
        <f t="shared" si="12"/>
        <v>0.22465753424657534</v>
      </c>
      <c r="V27" s="36">
        <f t="shared" si="14"/>
        <v>45.625</v>
      </c>
      <c r="W27" s="37">
        <f t="shared" si="13"/>
        <v>22.8125</v>
      </c>
      <c r="X27" s="38">
        <f t="shared" si="6"/>
        <v>1.5215000000000001E-2</v>
      </c>
      <c r="Y27" s="39">
        <f t="shared" si="7"/>
        <v>5.0777847138179961</v>
      </c>
      <c r="Z27" s="36">
        <f t="shared" si="8"/>
        <v>996.61332627196759</v>
      </c>
      <c r="AA27" s="40">
        <f t="shared" si="9"/>
        <v>100.16911109857855</v>
      </c>
      <c r="AB27" s="60">
        <f>(V27/AA27)*10</f>
        <v>4.5547973321935009</v>
      </c>
    </row>
    <row r="28" spans="1:28" s="235" customFormat="1" x14ac:dyDescent="0.35">
      <c r="A28" s="103" t="s">
        <v>737</v>
      </c>
      <c r="B28" s="228" t="s">
        <v>149</v>
      </c>
      <c r="C28" s="229">
        <v>45398</v>
      </c>
      <c r="D28" s="229">
        <v>46493</v>
      </c>
      <c r="E28" s="229">
        <v>46493</v>
      </c>
      <c r="F28" s="112">
        <v>3.64</v>
      </c>
      <c r="G28" s="112">
        <v>3.64</v>
      </c>
      <c r="H28" s="112">
        <v>3.63</v>
      </c>
      <c r="I28" s="113">
        <v>3</v>
      </c>
      <c r="J28" s="112"/>
      <c r="K28" s="112"/>
      <c r="L28" s="112"/>
      <c r="M28" s="114">
        <v>4.25</v>
      </c>
      <c r="N28" s="114">
        <v>4.25</v>
      </c>
      <c r="O28" s="115"/>
      <c r="P28" s="230">
        <f>VLOOKUP(S28,'Incremented Rates (2)'!$C$2:$E$33,3,TRUE)</f>
        <v>3.4660000000000002</v>
      </c>
      <c r="Q28" s="76">
        <f>P28</f>
        <v>3.4660000000000002</v>
      </c>
      <c r="R28" s="177">
        <f>P28</f>
        <v>3.4660000000000002</v>
      </c>
      <c r="S28" s="231">
        <f>E28-$E$1</f>
        <v>425</v>
      </c>
      <c r="T28" s="232">
        <f>S28/365</f>
        <v>1.1643835616438356</v>
      </c>
      <c r="U28" s="232">
        <f>T28*2</f>
        <v>2.3287671232876712</v>
      </c>
      <c r="V28" s="119">
        <f>(1000*F28)/100</f>
        <v>36.4</v>
      </c>
      <c r="W28" s="120">
        <f>V28/2</f>
        <v>18.2</v>
      </c>
      <c r="X28" s="121">
        <f>R28/2/100</f>
        <v>1.7330000000000002E-2</v>
      </c>
      <c r="Y28" s="233">
        <f>((1-((1+X28)^(-U28)))/(X28))*(W28)</f>
        <v>41.190939148030147</v>
      </c>
      <c r="Z28" s="119">
        <f>1000/((1+X28)^(U28))</f>
        <v>960.7780782727823</v>
      </c>
      <c r="AA28" s="234">
        <f>(Z28+Y28)/10</f>
        <v>100.19690174208124</v>
      </c>
      <c r="AB28" s="124">
        <f>R28</f>
        <v>3.4660000000000002</v>
      </c>
    </row>
    <row r="29" spans="1:28" x14ac:dyDescent="0.35">
      <c r="A29" s="103" t="s">
        <v>500</v>
      </c>
      <c r="B29" s="110" t="s">
        <v>149</v>
      </c>
      <c r="C29" s="111">
        <v>43942</v>
      </c>
      <c r="D29" s="111">
        <v>46498</v>
      </c>
      <c r="E29" s="111">
        <v>46498</v>
      </c>
      <c r="F29" s="112">
        <v>4.05</v>
      </c>
      <c r="G29" s="112">
        <v>4.05</v>
      </c>
      <c r="H29" s="112">
        <v>4.1500000000000004</v>
      </c>
      <c r="I29" s="113">
        <v>7</v>
      </c>
      <c r="J29" s="112"/>
      <c r="K29" s="112"/>
      <c r="L29" s="112"/>
      <c r="M29" s="114">
        <v>4.25</v>
      </c>
      <c r="N29" s="114">
        <v>4.25</v>
      </c>
      <c r="O29" s="115"/>
      <c r="P29" s="116">
        <f>VLOOKUP(S29,'Incremented Rates (2)'!$C$2:$E$33,3,TRUE)</f>
        <v>3.4660000000000002</v>
      </c>
      <c r="Q29" s="125"/>
      <c r="R29" s="177">
        <f t="shared" si="16"/>
        <v>3.4660000000000002</v>
      </c>
      <c r="S29" s="117">
        <f t="shared" si="10"/>
        <v>430</v>
      </c>
      <c r="T29" s="118">
        <f t="shared" si="11"/>
        <v>1.178082191780822</v>
      </c>
      <c r="U29" s="118">
        <f t="shared" si="12"/>
        <v>2.3561643835616439</v>
      </c>
      <c r="V29" s="119">
        <f t="shared" si="14"/>
        <v>40.5</v>
      </c>
      <c r="W29" s="120">
        <f t="shared" si="13"/>
        <v>20.25</v>
      </c>
      <c r="X29" s="121">
        <f t="shared" si="6"/>
        <v>1.7330000000000002E-2</v>
      </c>
      <c r="Y29" s="122">
        <f t="shared" si="7"/>
        <v>46.358921883367557</v>
      </c>
      <c r="Z29" s="119">
        <f t="shared" si="8"/>
        <v>960.3259201857403</v>
      </c>
      <c r="AA29" s="123">
        <f t="shared" si="9"/>
        <v>100.66848420691079</v>
      </c>
      <c r="AB29" s="124">
        <f>R29</f>
        <v>3.4660000000000002</v>
      </c>
    </row>
    <row r="30" spans="1:28" x14ac:dyDescent="0.35">
      <c r="A30" s="9" t="s">
        <v>501</v>
      </c>
      <c r="B30" s="1" t="s">
        <v>9</v>
      </c>
      <c r="C30" s="4">
        <v>39211</v>
      </c>
      <c r="D30" s="4">
        <v>46516</v>
      </c>
      <c r="E30" s="4">
        <v>46151</v>
      </c>
      <c r="F30" s="5">
        <v>4.5625</v>
      </c>
      <c r="G30" s="5">
        <v>5.8125</v>
      </c>
      <c r="H30" s="5">
        <v>4.7890600000000001</v>
      </c>
      <c r="I30" s="6">
        <v>20.013698630136986</v>
      </c>
      <c r="J30" s="5">
        <v>5.3120000000000003</v>
      </c>
      <c r="K30" s="5">
        <v>5.21</v>
      </c>
      <c r="L30" s="5">
        <v>4.91</v>
      </c>
      <c r="M30" s="2">
        <v>5.5</v>
      </c>
      <c r="N30" s="2">
        <v>4.25</v>
      </c>
      <c r="O30" s="7">
        <v>0.3125</v>
      </c>
      <c r="P30" s="32">
        <v>3.097</v>
      </c>
      <c r="Q30" s="179">
        <f t="shared" ref="Q30:Q35" si="17">P30</f>
        <v>3.097</v>
      </c>
      <c r="R30" s="177">
        <f t="shared" si="16"/>
        <v>3.097</v>
      </c>
      <c r="S30" s="193">
        <f t="shared" si="10"/>
        <v>83</v>
      </c>
      <c r="T30" s="35">
        <f t="shared" si="11"/>
        <v>0.22739726027397261</v>
      </c>
      <c r="U30" s="35">
        <f t="shared" si="12"/>
        <v>0.45479452054794522</v>
      </c>
      <c r="V30" s="36">
        <f t="shared" si="14"/>
        <v>45.625</v>
      </c>
      <c r="W30" s="37">
        <f t="shared" si="13"/>
        <v>22.8125</v>
      </c>
      <c r="X30" s="38">
        <f t="shared" si="6"/>
        <v>1.5485000000000001E-2</v>
      </c>
      <c r="Y30" s="39">
        <f t="shared" si="7"/>
        <v>10.259599825551966</v>
      </c>
      <c r="Z30" s="36">
        <f t="shared" si="8"/>
        <v>993.0358398554007</v>
      </c>
      <c r="AA30" s="40">
        <f t="shared" si="9"/>
        <v>100.32954396809527</v>
      </c>
      <c r="AB30" s="60">
        <f>(V30/AA30)*10</f>
        <v>4.5475139421054998</v>
      </c>
    </row>
    <row r="31" spans="1:28" s="235" customFormat="1" x14ac:dyDescent="0.35">
      <c r="A31" s="103" t="s">
        <v>743</v>
      </c>
      <c r="B31" s="228" t="s">
        <v>149</v>
      </c>
      <c r="C31" s="229">
        <v>45443</v>
      </c>
      <c r="D31" s="229">
        <v>46538</v>
      </c>
      <c r="E31" s="229">
        <v>46538</v>
      </c>
      <c r="F31" s="112">
        <v>3.64</v>
      </c>
      <c r="G31" s="112">
        <v>3.64</v>
      </c>
      <c r="H31" s="112">
        <v>3.63</v>
      </c>
      <c r="I31" s="113">
        <v>3</v>
      </c>
      <c r="J31" s="112"/>
      <c r="K31" s="112"/>
      <c r="L31" s="112"/>
      <c r="M31" s="114">
        <v>4.25</v>
      </c>
      <c r="N31" s="114">
        <v>4.25</v>
      </c>
      <c r="O31" s="115"/>
      <c r="P31" s="230">
        <f>VLOOKUP(S31,'Incremented Rates (2)'!$C$2:$E$33,3,TRUE)</f>
        <v>3.4660000000000002</v>
      </c>
      <c r="Q31" s="76">
        <f t="shared" si="17"/>
        <v>3.4660000000000002</v>
      </c>
      <c r="R31" s="177">
        <f>P31</f>
        <v>3.4660000000000002</v>
      </c>
      <c r="S31" s="231">
        <f>E31-$E$1</f>
        <v>470</v>
      </c>
      <c r="T31" s="232">
        <f>S31/365</f>
        <v>1.2876712328767124</v>
      </c>
      <c r="U31" s="232">
        <f>T31*2</f>
        <v>2.5753424657534247</v>
      </c>
      <c r="V31" s="119">
        <f>(1000*F31)/100</f>
        <v>36.4</v>
      </c>
      <c r="W31" s="120">
        <f>V31/2</f>
        <v>18.2</v>
      </c>
      <c r="X31" s="121">
        <f>R31/2/100</f>
        <v>1.7330000000000002E-2</v>
      </c>
      <c r="Y31" s="233">
        <f>((1-((1+X31)^(-U31)))/(X31))*(W31)</f>
        <v>45.45661864123398</v>
      </c>
      <c r="Z31" s="119">
        <f>1000/((1+X31)^(U31))</f>
        <v>956.71630763447331</v>
      </c>
      <c r="AA31" s="234">
        <f>(Z31+Y31)/10</f>
        <v>100.21729262757073</v>
      </c>
      <c r="AB31" s="124">
        <f>R31</f>
        <v>3.4660000000000002</v>
      </c>
    </row>
    <row r="32" spans="1:28" x14ac:dyDescent="0.35">
      <c r="A32" s="103" t="s">
        <v>606</v>
      </c>
      <c r="B32" s="110" t="s">
        <v>149</v>
      </c>
      <c r="C32" s="111">
        <v>43997</v>
      </c>
      <c r="D32" s="111">
        <v>46553</v>
      </c>
      <c r="E32" s="111">
        <v>46553</v>
      </c>
      <c r="F32" s="112">
        <v>4.25</v>
      </c>
      <c r="G32" s="112">
        <v>4.25</v>
      </c>
      <c r="H32" s="112">
        <v>4.05</v>
      </c>
      <c r="I32" s="113">
        <v>7</v>
      </c>
      <c r="J32" s="112"/>
      <c r="K32" s="112"/>
      <c r="L32" s="112"/>
      <c r="M32" s="114">
        <v>4.25</v>
      </c>
      <c r="N32" s="114">
        <v>4.25</v>
      </c>
      <c r="O32" s="115"/>
      <c r="P32" s="116">
        <f>VLOOKUP(S32,'Incremented Rates (2)'!$C$2:$E$33,3,TRUE)</f>
        <v>3.4660000000000002</v>
      </c>
      <c r="Q32" s="125">
        <f t="shared" si="17"/>
        <v>3.4660000000000002</v>
      </c>
      <c r="R32" s="177">
        <f t="shared" si="16"/>
        <v>3.4660000000000002</v>
      </c>
      <c r="S32" s="117">
        <f t="shared" si="10"/>
        <v>485</v>
      </c>
      <c r="T32" s="118">
        <f t="shared" si="11"/>
        <v>1.3287671232876712</v>
      </c>
      <c r="U32" s="118">
        <f t="shared" si="12"/>
        <v>2.6575342465753424</v>
      </c>
      <c r="V32" s="119">
        <f t="shared" si="14"/>
        <v>42.5</v>
      </c>
      <c r="W32" s="120">
        <f t="shared" si="13"/>
        <v>21.25</v>
      </c>
      <c r="X32" s="121">
        <f t="shared" si="6"/>
        <v>1.7330000000000002E-2</v>
      </c>
      <c r="Y32" s="122">
        <f t="shared" si="7"/>
        <v>54.729842716015298</v>
      </c>
      <c r="Z32" s="119">
        <f t="shared" si="8"/>
        <v>955.36620356383321</v>
      </c>
      <c r="AA32" s="123">
        <f t="shared" si="9"/>
        <v>101.00960462798484</v>
      </c>
      <c r="AB32" s="124">
        <f>R32</f>
        <v>3.4660000000000002</v>
      </c>
    </row>
    <row r="33" spans="1:28" s="235" customFormat="1" x14ac:dyDescent="0.35">
      <c r="A33" s="103" t="s">
        <v>675</v>
      </c>
      <c r="B33" s="228" t="s">
        <v>149</v>
      </c>
      <c r="C33" s="229">
        <v>44727</v>
      </c>
      <c r="D33" s="229">
        <v>46553</v>
      </c>
      <c r="E33" s="229">
        <v>46553</v>
      </c>
      <c r="F33" s="112">
        <v>4.05</v>
      </c>
      <c r="G33" s="112">
        <v>4.05</v>
      </c>
      <c r="H33" s="112">
        <v>4.05</v>
      </c>
      <c r="I33" s="113">
        <v>5</v>
      </c>
      <c r="J33" s="112"/>
      <c r="K33" s="112"/>
      <c r="L33" s="112"/>
      <c r="M33" s="114">
        <v>4.25</v>
      </c>
      <c r="N33" s="114">
        <v>4.25</v>
      </c>
      <c r="O33" s="115"/>
      <c r="P33" s="230">
        <f>VLOOKUP(S33,'Incremented Rates (2)'!$C$2:$E$33,3,TRUE)</f>
        <v>3.4660000000000002</v>
      </c>
      <c r="Q33" s="242">
        <f t="shared" si="17"/>
        <v>3.4660000000000002</v>
      </c>
      <c r="R33" s="177">
        <f t="shared" si="16"/>
        <v>3.4660000000000002</v>
      </c>
      <c r="S33" s="231">
        <f t="shared" si="10"/>
        <v>485</v>
      </c>
      <c r="T33" s="232">
        <f t="shared" si="11"/>
        <v>1.3287671232876712</v>
      </c>
      <c r="U33" s="232">
        <f t="shared" si="12"/>
        <v>2.6575342465753424</v>
      </c>
      <c r="V33" s="119">
        <f t="shared" si="14"/>
        <v>40.5</v>
      </c>
      <c r="W33" s="120">
        <f t="shared" si="13"/>
        <v>20.25</v>
      </c>
      <c r="X33" s="121">
        <f t="shared" si="6"/>
        <v>1.7330000000000002E-2</v>
      </c>
      <c r="Y33" s="233">
        <f t="shared" si="7"/>
        <v>52.154320705849869</v>
      </c>
      <c r="Z33" s="119">
        <f t="shared" si="8"/>
        <v>955.36620356383321</v>
      </c>
      <c r="AA33" s="234">
        <f t="shared" si="9"/>
        <v>100.75205242696831</v>
      </c>
      <c r="AB33" s="124">
        <f>R33</f>
        <v>3.4660000000000002</v>
      </c>
    </row>
    <row r="34" spans="1:28" x14ac:dyDescent="0.35">
      <c r="A34" s="103" t="s">
        <v>502</v>
      </c>
      <c r="B34" s="46" t="s">
        <v>149</v>
      </c>
      <c r="C34" s="47">
        <v>42930</v>
      </c>
      <c r="D34" s="47">
        <v>46582</v>
      </c>
      <c r="E34" s="47">
        <v>46582</v>
      </c>
      <c r="F34" s="48">
        <v>4.8</v>
      </c>
      <c r="G34" s="48">
        <v>4.8</v>
      </c>
      <c r="H34" s="48">
        <v>4.8</v>
      </c>
      <c r="I34" s="49">
        <v>10</v>
      </c>
      <c r="J34" s="48"/>
      <c r="K34" s="48"/>
      <c r="L34" s="48"/>
      <c r="M34" s="50">
        <v>4.25</v>
      </c>
      <c r="N34" s="50">
        <v>4.25</v>
      </c>
      <c r="O34" s="51"/>
      <c r="P34" s="116">
        <f>VLOOKUP(S34,'Incremented Rates (2)'!$C$2:$E$33,3,TRUE)</f>
        <v>3.4660000000000002</v>
      </c>
      <c r="Q34" s="125">
        <f t="shared" si="17"/>
        <v>3.4660000000000002</v>
      </c>
      <c r="R34" s="177">
        <f t="shared" si="16"/>
        <v>3.4660000000000002</v>
      </c>
      <c r="S34" s="52">
        <f t="shared" si="10"/>
        <v>514</v>
      </c>
      <c r="T34" s="53">
        <f t="shared" si="11"/>
        <v>1.4082191780821918</v>
      </c>
      <c r="U34" s="53">
        <f t="shared" si="12"/>
        <v>2.8164383561643835</v>
      </c>
      <c r="V34" s="54">
        <f t="shared" si="14"/>
        <v>48</v>
      </c>
      <c r="W34" s="55">
        <f t="shared" si="13"/>
        <v>24</v>
      </c>
      <c r="X34" s="56">
        <f t="shared" si="6"/>
        <v>1.7330000000000002E-2</v>
      </c>
      <c r="Y34" s="57">
        <f t="shared" si="7"/>
        <v>65.419869697259827</v>
      </c>
      <c r="Z34" s="54">
        <f t="shared" si="8"/>
        <v>952.76140242277029</v>
      </c>
      <c r="AA34" s="58">
        <f t="shared" si="9"/>
        <v>101.81812721200302</v>
      </c>
      <c r="AB34" s="65">
        <f>R34</f>
        <v>3.4660000000000002</v>
      </c>
    </row>
    <row r="35" spans="1:28" x14ac:dyDescent="0.35">
      <c r="A35" s="103" t="s">
        <v>503</v>
      </c>
      <c r="B35" s="46" t="s">
        <v>149</v>
      </c>
      <c r="C35" s="47">
        <v>41106</v>
      </c>
      <c r="D35" s="47">
        <v>46584</v>
      </c>
      <c r="E35" s="47">
        <v>46584</v>
      </c>
      <c r="F35" s="48">
        <v>4.25</v>
      </c>
      <c r="G35" s="48">
        <v>4.25</v>
      </c>
      <c r="H35" s="48">
        <v>4.7890600000000001</v>
      </c>
      <c r="I35" s="49">
        <v>15.008219178082191</v>
      </c>
      <c r="J35" s="48">
        <v>0.16700000000000001</v>
      </c>
      <c r="K35" s="48">
        <v>0.18</v>
      </c>
      <c r="L35" s="48">
        <v>1.84</v>
      </c>
      <c r="M35" s="50">
        <v>4.75</v>
      </c>
      <c r="N35" s="50">
        <v>4.25</v>
      </c>
      <c r="O35" s="51"/>
      <c r="P35" s="116">
        <f>VLOOKUP(S35,'Incremented Rates (2)'!$C$2:$E$33,3,TRUE)</f>
        <v>3.4660000000000002</v>
      </c>
      <c r="Q35" s="125">
        <f t="shared" si="17"/>
        <v>3.4660000000000002</v>
      </c>
      <c r="R35" s="177">
        <f t="shared" si="16"/>
        <v>3.4660000000000002</v>
      </c>
      <c r="S35" s="52">
        <f t="shared" si="10"/>
        <v>516</v>
      </c>
      <c r="T35" s="53">
        <f t="shared" si="11"/>
        <v>1.4136986301369863</v>
      </c>
      <c r="U35" s="53">
        <f t="shared" si="12"/>
        <v>2.8273972602739725</v>
      </c>
      <c r="V35" s="54">
        <f t="shared" si="14"/>
        <v>42.5</v>
      </c>
      <c r="W35" s="55">
        <f t="shared" si="13"/>
        <v>21.25</v>
      </c>
      <c r="X35" s="56">
        <f t="shared" si="6"/>
        <v>1.7330000000000002E-2</v>
      </c>
      <c r="Y35" s="57">
        <f t="shared" si="7"/>
        <v>58.143797567884889</v>
      </c>
      <c r="Z35" s="54">
        <f t="shared" si="8"/>
        <v>952.58202297169669</v>
      </c>
      <c r="AA35" s="58">
        <f t="shared" si="9"/>
        <v>101.07258205395816</v>
      </c>
      <c r="AB35" s="65">
        <f>R35</f>
        <v>3.4660000000000002</v>
      </c>
    </row>
    <row r="36" spans="1:28" x14ac:dyDescent="0.35">
      <c r="A36" s="9" t="s">
        <v>504</v>
      </c>
      <c r="B36" s="1" t="s">
        <v>9</v>
      </c>
      <c r="C36" s="4">
        <v>39289</v>
      </c>
      <c r="D36" s="4">
        <v>46594</v>
      </c>
      <c r="E36" s="4">
        <v>46229</v>
      </c>
      <c r="F36" s="5">
        <v>4.5625</v>
      </c>
      <c r="G36" s="5">
        <v>5.8125</v>
      </c>
      <c r="H36" s="5">
        <v>4.7890600000000001</v>
      </c>
      <c r="I36" s="6">
        <v>20.013698630136986</v>
      </c>
      <c r="J36" s="5">
        <v>5.3209999999999997</v>
      </c>
      <c r="K36" s="5">
        <v>5.28</v>
      </c>
      <c r="L36" s="5">
        <v>5.0199999999999996</v>
      </c>
      <c r="M36" s="2">
        <v>5.5</v>
      </c>
      <c r="N36" s="2">
        <v>4.25</v>
      </c>
      <c r="O36" s="7">
        <v>0.3125</v>
      </c>
      <c r="P36" s="257">
        <v>3.2709999999999999</v>
      </c>
      <c r="Q36" s="73">
        <f t="shared" ref="Q36:Q81" si="18">P36</f>
        <v>3.2709999999999999</v>
      </c>
      <c r="R36" s="177">
        <f t="shared" si="16"/>
        <v>3.2709999999999999</v>
      </c>
      <c r="S36" s="193">
        <f t="shared" si="10"/>
        <v>161</v>
      </c>
      <c r="T36" s="35">
        <f t="shared" si="11"/>
        <v>0.44109589041095892</v>
      </c>
      <c r="U36" s="35">
        <f t="shared" si="12"/>
        <v>0.88219178082191785</v>
      </c>
      <c r="V36" s="36">
        <f t="shared" si="14"/>
        <v>45.625</v>
      </c>
      <c r="W36" s="37">
        <f t="shared" si="13"/>
        <v>22.8125</v>
      </c>
      <c r="X36" s="38">
        <f t="shared" si="6"/>
        <v>1.6354999999999998E-2</v>
      </c>
      <c r="Y36" s="39">
        <f t="shared" si="7"/>
        <v>19.820034663064583</v>
      </c>
      <c r="Z36" s="36">
        <f t="shared" si="8"/>
        <v>985.79039268320344</v>
      </c>
      <c r="AA36" s="40">
        <f t="shared" si="9"/>
        <v>100.5610427346268</v>
      </c>
      <c r="AB36" s="60">
        <f>(V36/AA36)*10</f>
        <v>4.5370452373292327</v>
      </c>
    </row>
    <row r="37" spans="1:28" x14ac:dyDescent="0.35">
      <c r="A37" s="9" t="s">
        <v>505</v>
      </c>
      <c r="B37" s="1" t="s">
        <v>9</v>
      </c>
      <c r="C37" s="4">
        <v>41481</v>
      </c>
      <c r="D37" s="4">
        <v>46594</v>
      </c>
      <c r="E37" s="4">
        <v>46229</v>
      </c>
      <c r="F37" s="5">
        <v>4.2890629999999996</v>
      </c>
      <c r="G37" s="5">
        <v>4.7890629999999996</v>
      </c>
      <c r="H37" s="5">
        <v>4.7890600000000001</v>
      </c>
      <c r="I37" s="6">
        <v>14.008219178082191</v>
      </c>
      <c r="J37" s="5">
        <v>0.121</v>
      </c>
      <c r="K37" s="5">
        <v>0.09</v>
      </c>
      <c r="L37" s="5">
        <v>2.9450000000000003</v>
      </c>
      <c r="M37" s="2">
        <v>4.75</v>
      </c>
      <c r="N37" s="2">
        <v>4.25</v>
      </c>
      <c r="O37" s="7">
        <v>3.9063000000000001E-2</v>
      </c>
      <c r="P37" s="257">
        <v>3.2709999999999999</v>
      </c>
      <c r="Q37" s="73">
        <f t="shared" si="18"/>
        <v>3.2709999999999999</v>
      </c>
      <c r="R37" s="177">
        <f t="shared" si="16"/>
        <v>3.2709999999999999</v>
      </c>
      <c r="S37" s="193">
        <f t="shared" si="10"/>
        <v>161</v>
      </c>
      <c r="T37" s="35">
        <f t="shared" si="11"/>
        <v>0.44109589041095892</v>
      </c>
      <c r="U37" s="35">
        <f t="shared" si="12"/>
        <v>0.88219178082191785</v>
      </c>
      <c r="V37" s="36">
        <f t="shared" si="14"/>
        <v>42.890629999999994</v>
      </c>
      <c r="W37" s="37">
        <f t="shared" si="13"/>
        <v>21.445314999999997</v>
      </c>
      <c r="X37" s="38">
        <f t="shared" si="6"/>
        <v>1.6354999999999998E-2</v>
      </c>
      <c r="Y37" s="39">
        <f t="shared" si="7"/>
        <v>18.63219229196006</v>
      </c>
      <c r="Z37" s="36">
        <f t="shared" si="8"/>
        <v>985.79039268320344</v>
      </c>
      <c r="AA37" s="40">
        <f t="shared" si="9"/>
        <v>100.44225849751635</v>
      </c>
      <c r="AB37" s="60">
        <f>(V37/AA37)*10</f>
        <v>4.2701777759269079</v>
      </c>
    </row>
    <row r="38" spans="1:28" s="235" customFormat="1" x14ac:dyDescent="0.35">
      <c r="A38" s="103" t="s">
        <v>749</v>
      </c>
      <c r="B38" s="228" t="s">
        <v>149</v>
      </c>
      <c r="C38" s="229">
        <v>45499</v>
      </c>
      <c r="D38" s="229">
        <v>46594</v>
      </c>
      <c r="E38" s="229">
        <v>46594</v>
      </c>
      <c r="F38" s="112">
        <v>3.67</v>
      </c>
      <c r="G38" s="112">
        <v>3.67</v>
      </c>
      <c r="H38" s="112">
        <v>3.63</v>
      </c>
      <c r="I38" s="113">
        <v>3</v>
      </c>
      <c r="J38" s="112"/>
      <c r="K38" s="112"/>
      <c r="L38" s="112"/>
      <c r="M38" s="114">
        <v>4.25</v>
      </c>
      <c r="N38" s="114">
        <v>4.25</v>
      </c>
      <c r="O38" s="115"/>
      <c r="P38" s="230">
        <f>VLOOKUP(S38,'Incremented Rates (2)'!$C$2:$E$33,3,TRUE)</f>
        <v>3.4660000000000002</v>
      </c>
      <c r="Q38" s="76">
        <f t="shared" si="18"/>
        <v>3.4660000000000002</v>
      </c>
      <c r="R38" s="177">
        <f>P38</f>
        <v>3.4660000000000002</v>
      </c>
      <c r="S38" s="231">
        <f>E38-$E$1</f>
        <v>526</v>
      </c>
      <c r="T38" s="232">
        <f>S38/365</f>
        <v>1.441095890410959</v>
      </c>
      <c r="U38" s="232">
        <f>T38*2</f>
        <v>2.882191780821918</v>
      </c>
      <c r="V38" s="119">
        <f>(1000*F38)/100</f>
        <v>36.700000000000003</v>
      </c>
      <c r="W38" s="120">
        <f>V38/2</f>
        <v>18.350000000000001</v>
      </c>
      <c r="X38" s="121">
        <f>R38/2/100</f>
        <v>1.7330000000000002E-2</v>
      </c>
      <c r="Y38" s="233">
        <f>((1-((1+X38)^(-U38)))/(X38))*(W38)</f>
        <v>51.158029405679585</v>
      </c>
      <c r="Z38" s="119">
        <f>1000/((1+X38)^(U38))</f>
        <v>951.6856321743636</v>
      </c>
      <c r="AA38" s="234">
        <f>(Z38+Y38)/10</f>
        <v>100.28436615800432</v>
      </c>
      <c r="AB38" s="124">
        <f t="shared" ref="AB38:AB43" si="19">R38</f>
        <v>3.4660000000000002</v>
      </c>
    </row>
    <row r="39" spans="1:28" s="235" customFormat="1" x14ac:dyDescent="0.35">
      <c r="A39" s="103" t="s">
        <v>755</v>
      </c>
      <c r="B39" s="228" t="s">
        <v>149</v>
      </c>
      <c r="C39" s="229">
        <v>45520</v>
      </c>
      <c r="D39" s="229">
        <v>46615</v>
      </c>
      <c r="E39" s="229">
        <v>46615</v>
      </c>
      <c r="F39" s="112">
        <v>3.67</v>
      </c>
      <c r="G39" s="112">
        <v>3.67</v>
      </c>
      <c r="H39" s="112">
        <v>3.63</v>
      </c>
      <c r="I39" s="113">
        <v>3</v>
      </c>
      <c r="J39" s="112"/>
      <c r="K39" s="112"/>
      <c r="L39" s="112"/>
      <c r="M39" s="114">
        <v>4.25</v>
      </c>
      <c r="N39" s="114">
        <v>4.25</v>
      </c>
      <c r="O39" s="115"/>
      <c r="P39" s="230">
        <f>VLOOKUP(S39,'Incremented Rates (2)'!$C$2:$E$33,3,TRUE)</f>
        <v>3.4660000000000002</v>
      </c>
      <c r="Q39" s="76">
        <f>P39</f>
        <v>3.4660000000000002</v>
      </c>
      <c r="R39" s="177">
        <f>P39</f>
        <v>3.4660000000000002</v>
      </c>
      <c r="S39" s="231">
        <f>E39-$E$1</f>
        <v>547</v>
      </c>
      <c r="T39" s="232">
        <f>S39/365</f>
        <v>1.4986301369863013</v>
      </c>
      <c r="U39" s="232">
        <f>T39*2</f>
        <v>2.9972602739726026</v>
      </c>
      <c r="V39" s="119">
        <f>(1000*F39)/100</f>
        <v>36.700000000000003</v>
      </c>
      <c r="W39" s="120">
        <f>V39/2</f>
        <v>18.350000000000001</v>
      </c>
      <c r="X39" s="121">
        <f>R39/2/100</f>
        <v>1.7330000000000002E-2</v>
      </c>
      <c r="Y39" s="233">
        <f>((1-((1+X39)^(-U39)))/(X39))*(W39)</f>
        <v>53.148338366339196</v>
      </c>
      <c r="Z39" s="119">
        <f>1000/((1+X39)^(U39))</f>
        <v>949.80595619135374</v>
      </c>
      <c r="AA39" s="234">
        <f>(Z39+Y39)/10</f>
        <v>100.29542945576929</v>
      </c>
      <c r="AB39" s="124">
        <f t="shared" si="19"/>
        <v>3.4660000000000002</v>
      </c>
    </row>
    <row r="40" spans="1:28" s="235" customFormat="1" x14ac:dyDescent="0.35">
      <c r="A40" s="224" t="s">
        <v>770</v>
      </c>
      <c r="B40" s="228" t="s">
        <v>149</v>
      </c>
      <c r="C40" s="229">
        <v>45912</v>
      </c>
      <c r="D40" s="229">
        <v>46640</v>
      </c>
      <c r="E40" s="229">
        <v>46640</v>
      </c>
      <c r="F40" s="112">
        <v>3.67</v>
      </c>
      <c r="G40" s="112">
        <v>3.67</v>
      </c>
      <c r="H40" s="112">
        <v>3.67</v>
      </c>
      <c r="I40" s="113">
        <v>2</v>
      </c>
      <c r="J40" s="112"/>
      <c r="K40" s="112"/>
      <c r="L40" s="112"/>
      <c r="M40" s="114">
        <v>4.25</v>
      </c>
      <c r="N40" s="114">
        <v>4.25</v>
      </c>
      <c r="O40" s="115"/>
      <c r="P40" s="230">
        <f>VLOOKUP(S40,'Incremented Rates (2)'!$C$2:$E$33,3,TRUE)</f>
        <v>3.9061500000000002</v>
      </c>
      <c r="Q40" s="76">
        <f>P40</f>
        <v>3.9061500000000002</v>
      </c>
      <c r="R40" s="177">
        <f>P40</f>
        <v>3.9061500000000002</v>
      </c>
      <c r="S40" s="231">
        <f>E40-$E$1</f>
        <v>572</v>
      </c>
      <c r="T40" s="232">
        <f>S40/365</f>
        <v>1.5671232876712329</v>
      </c>
      <c r="U40" s="232">
        <f>T40*2</f>
        <v>3.1342465753424658</v>
      </c>
      <c r="V40" s="119">
        <f>(1000*F40)/100</f>
        <v>36.700000000000003</v>
      </c>
      <c r="W40" s="120">
        <f>V40/2</f>
        <v>18.350000000000001</v>
      </c>
      <c r="X40" s="121">
        <f>R40/2/100</f>
        <v>1.9530749999999999E-2</v>
      </c>
      <c r="Y40" s="233">
        <f>((1-((1+X40)^(-U40)))/(X40))*(W40)</f>
        <v>55.266816263559164</v>
      </c>
      <c r="Z40" s="119">
        <f>1000/((1+X40)^(U40))</f>
        <v>941.17698246651184</v>
      </c>
      <c r="AA40" s="234">
        <f>(Z40+Y40)/10</f>
        <v>99.644379873007097</v>
      </c>
      <c r="AB40" s="124">
        <f t="shared" si="19"/>
        <v>3.9061500000000002</v>
      </c>
    </row>
    <row r="41" spans="1:28" s="235" customFormat="1" x14ac:dyDescent="0.35">
      <c r="A41" s="103" t="s">
        <v>682</v>
      </c>
      <c r="B41" s="228" t="s">
        <v>149</v>
      </c>
      <c r="C41" s="229">
        <v>44818</v>
      </c>
      <c r="D41" s="229">
        <v>46644</v>
      </c>
      <c r="E41" s="229">
        <v>46644</v>
      </c>
      <c r="F41" s="112">
        <v>4.03</v>
      </c>
      <c r="G41" s="112">
        <v>4.03</v>
      </c>
      <c r="H41" s="112">
        <v>4.05</v>
      </c>
      <c r="I41" s="113">
        <v>5</v>
      </c>
      <c r="J41" s="112"/>
      <c r="K41" s="112"/>
      <c r="L41" s="112"/>
      <c r="M41" s="114">
        <v>4.25</v>
      </c>
      <c r="N41" s="114">
        <v>4.25</v>
      </c>
      <c r="O41" s="115"/>
      <c r="P41" s="230">
        <f>VLOOKUP(S41,'Incremented Rates (2)'!$C$2:$E$33,3,TRUE)</f>
        <v>3.9061500000000002</v>
      </c>
      <c r="Q41" s="242">
        <f>P41</f>
        <v>3.9061500000000002</v>
      </c>
      <c r="R41" s="177">
        <f t="shared" si="16"/>
        <v>3.9061500000000002</v>
      </c>
      <c r="S41" s="231">
        <f t="shared" si="10"/>
        <v>576</v>
      </c>
      <c r="T41" s="232">
        <f t="shared" si="11"/>
        <v>1.5780821917808219</v>
      </c>
      <c r="U41" s="232">
        <f t="shared" si="12"/>
        <v>3.1561643835616437</v>
      </c>
      <c r="V41" s="119">
        <f t="shared" si="14"/>
        <v>40.300000000000004</v>
      </c>
      <c r="W41" s="120">
        <f t="shared" si="13"/>
        <v>20.150000000000002</v>
      </c>
      <c r="X41" s="121">
        <f t="shared" si="6"/>
        <v>1.9530749999999999E-2</v>
      </c>
      <c r="Y41" s="233">
        <f t="shared" si="7"/>
        <v>61.099655073517333</v>
      </c>
      <c r="Z41" s="119">
        <f t="shared" si="8"/>
        <v>940.77806013265024</v>
      </c>
      <c r="AA41" s="234">
        <f t="shared" si="9"/>
        <v>100.18777152061675</v>
      </c>
      <c r="AB41" s="124">
        <f t="shared" si="19"/>
        <v>3.9061500000000002</v>
      </c>
    </row>
    <row r="42" spans="1:28" x14ac:dyDescent="0.35">
      <c r="A42" s="103" t="s">
        <v>631</v>
      </c>
      <c r="B42" s="110" t="s">
        <v>149</v>
      </c>
      <c r="C42" s="111">
        <v>44089</v>
      </c>
      <c r="D42" s="111">
        <v>46645</v>
      </c>
      <c r="E42" s="111">
        <v>46645</v>
      </c>
      <c r="F42" s="112">
        <v>4.25</v>
      </c>
      <c r="G42" s="112">
        <v>4.25</v>
      </c>
      <c r="H42" s="112">
        <v>4.25</v>
      </c>
      <c r="I42" s="113">
        <v>7</v>
      </c>
      <c r="J42" s="112"/>
      <c r="K42" s="112"/>
      <c r="L42" s="112"/>
      <c r="M42" s="114">
        <v>4.25</v>
      </c>
      <c r="N42" s="114">
        <v>4.25</v>
      </c>
      <c r="O42" s="115"/>
      <c r="P42" s="116">
        <f>VLOOKUP(S42,'Incremented Rates (2)'!$C$2:$E$33,3,TRUE)</f>
        <v>3.9061500000000002</v>
      </c>
      <c r="Q42" s="125">
        <f>P42</f>
        <v>3.9061500000000002</v>
      </c>
      <c r="R42" s="177">
        <f t="shared" si="16"/>
        <v>3.9061500000000002</v>
      </c>
      <c r="S42" s="117">
        <f t="shared" si="10"/>
        <v>577</v>
      </c>
      <c r="T42" s="118">
        <f t="shared" si="11"/>
        <v>1.5808219178082192</v>
      </c>
      <c r="U42" s="118">
        <f t="shared" si="12"/>
        <v>3.1616438356164385</v>
      </c>
      <c r="V42" s="119">
        <f t="shared" si="14"/>
        <v>42.5</v>
      </c>
      <c r="W42" s="120">
        <f t="shared" si="13"/>
        <v>21.25</v>
      </c>
      <c r="X42" s="121">
        <f t="shared" si="6"/>
        <v>1.9530749999999999E-2</v>
      </c>
      <c r="Y42" s="122">
        <f t="shared" si="7"/>
        <v>64.543601019155119</v>
      </c>
      <c r="Z42" s="119">
        <f t="shared" si="8"/>
        <v>940.67835597153589</v>
      </c>
      <c r="AA42" s="123">
        <f t="shared" si="9"/>
        <v>100.5221956990691</v>
      </c>
      <c r="AB42" s="124">
        <f t="shared" si="19"/>
        <v>3.9061500000000002</v>
      </c>
    </row>
    <row r="43" spans="1:28" s="235" customFormat="1" x14ac:dyDescent="0.35">
      <c r="A43" s="103" t="s">
        <v>759</v>
      </c>
      <c r="B43" s="228" t="s">
        <v>149</v>
      </c>
      <c r="C43" s="229">
        <v>45551</v>
      </c>
      <c r="D43" s="229">
        <v>46646</v>
      </c>
      <c r="E43" s="229">
        <v>46646</v>
      </c>
      <c r="F43" s="112">
        <v>3.67</v>
      </c>
      <c r="G43" s="112">
        <v>3.67</v>
      </c>
      <c r="H43" s="112">
        <v>3.67</v>
      </c>
      <c r="I43" s="113">
        <v>3</v>
      </c>
      <c r="J43" s="112"/>
      <c r="K43" s="112"/>
      <c r="L43" s="112"/>
      <c r="M43" s="114">
        <v>4.25</v>
      </c>
      <c r="N43" s="114">
        <v>4.25</v>
      </c>
      <c r="O43" s="115"/>
      <c r="P43" s="230">
        <f>VLOOKUP(S43,'Incremented Rates (2)'!$C$2:$E$33,3,TRUE)</f>
        <v>3.9061500000000002</v>
      </c>
      <c r="Q43" s="76">
        <f>P43</f>
        <v>3.9061500000000002</v>
      </c>
      <c r="R43" s="177">
        <f>P43</f>
        <v>3.9061500000000002</v>
      </c>
      <c r="S43" s="231">
        <f>E43-$E$1</f>
        <v>578</v>
      </c>
      <c r="T43" s="232">
        <f>S43/365</f>
        <v>1.5835616438356164</v>
      </c>
      <c r="U43" s="232">
        <f>T43*2</f>
        <v>3.1671232876712327</v>
      </c>
      <c r="V43" s="119">
        <f>(1000*F43)/100</f>
        <v>36.700000000000003</v>
      </c>
      <c r="W43" s="120">
        <f>V43/2</f>
        <v>18.350000000000001</v>
      </c>
      <c r="X43" s="121">
        <f>R43/2/100</f>
        <v>1.9530749999999999E-2</v>
      </c>
      <c r="Y43" s="233">
        <f>((1-((1+X43)^(-U43)))/(X43))*(W43)</f>
        <v>55.828964344933929</v>
      </c>
      <c r="Z43" s="119">
        <f>1000/((1+X43)^(U43))</f>
        <v>940.57866237712165</v>
      </c>
      <c r="AA43" s="234">
        <f>(Z43+Y43)/10</f>
        <v>99.640762672205568</v>
      </c>
      <c r="AB43" s="124">
        <f t="shared" si="19"/>
        <v>3.9061500000000002</v>
      </c>
    </row>
    <row r="44" spans="1:28" x14ac:dyDescent="0.35">
      <c r="A44" s="9" t="s">
        <v>506</v>
      </c>
      <c r="B44" s="1" t="s">
        <v>9</v>
      </c>
      <c r="C44" s="4">
        <v>41177</v>
      </c>
      <c r="D44" s="4">
        <v>46655</v>
      </c>
      <c r="E44" s="4">
        <v>46106</v>
      </c>
      <c r="F44" s="5">
        <v>4.2929690000000003</v>
      </c>
      <c r="G44" s="5">
        <v>4.7929690000000003</v>
      </c>
      <c r="H44" s="5">
        <v>4.7890600000000001</v>
      </c>
      <c r="I44" s="6">
        <v>15.008219178082191</v>
      </c>
      <c r="J44" s="5">
        <v>0.152</v>
      </c>
      <c r="K44" s="5">
        <v>0.15</v>
      </c>
      <c r="L44" s="5">
        <v>2.085</v>
      </c>
      <c r="M44" s="2">
        <v>4.75</v>
      </c>
      <c r="N44" s="2">
        <v>4.25</v>
      </c>
      <c r="O44" s="7">
        <v>4.2969E-2</v>
      </c>
      <c r="P44" s="32">
        <v>3.0430000000000001</v>
      </c>
      <c r="Q44" s="73">
        <f t="shared" si="18"/>
        <v>3.0430000000000001</v>
      </c>
      <c r="R44" s="177">
        <f t="shared" si="16"/>
        <v>3.0430000000000001</v>
      </c>
      <c r="S44" s="193">
        <f t="shared" si="10"/>
        <v>38</v>
      </c>
      <c r="T44" s="35">
        <f t="shared" si="11"/>
        <v>0.10410958904109589</v>
      </c>
      <c r="U44" s="35">
        <f t="shared" si="12"/>
        <v>0.20821917808219179</v>
      </c>
      <c r="V44" s="36">
        <f t="shared" si="14"/>
        <v>42.929690000000001</v>
      </c>
      <c r="W44" s="37">
        <f t="shared" si="13"/>
        <v>21.464845</v>
      </c>
      <c r="X44" s="38">
        <f t="shared" ref="X44:X66" si="20">R44/2/100</f>
        <v>1.5215000000000001E-2</v>
      </c>
      <c r="Y44" s="39">
        <f t="shared" ref="Y44:Y64" si="21">((1-((1+X44)^(-U44)))/(X44))*(W44)</f>
        <v>4.4287663729960851</v>
      </c>
      <c r="Z44" s="36">
        <f t="shared" ref="Z44:Z66" si="22">1000/((1+X44)^(U44))</f>
        <v>996.86074228045277</v>
      </c>
      <c r="AA44" s="40">
        <f t="shared" ref="AA44:AA66" si="23">(Z44+Y44)/10</f>
        <v>100.12895086534488</v>
      </c>
      <c r="AB44" s="60">
        <f>(V44/AA44)*10</f>
        <v>4.2874403086208881</v>
      </c>
    </row>
    <row r="45" spans="1:28" x14ac:dyDescent="0.35">
      <c r="A45" s="9" t="s">
        <v>507</v>
      </c>
      <c r="B45" s="1" t="s">
        <v>9</v>
      </c>
      <c r="C45" s="4">
        <v>39363</v>
      </c>
      <c r="D45" s="4">
        <v>46668</v>
      </c>
      <c r="E45" s="4">
        <v>46120</v>
      </c>
      <c r="F45" s="5">
        <v>4.5625</v>
      </c>
      <c r="G45" s="5">
        <v>5.8125</v>
      </c>
      <c r="H45" s="5">
        <v>4.7890600000000001</v>
      </c>
      <c r="I45" s="6">
        <v>20.013698630136986</v>
      </c>
      <c r="J45" s="5">
        <v>4.8730000000000002</v>
      </c>
      <c r="K45" s="5">
        <v>5.28</v>
      </c>
      <c r="L45" s="5">
        <v>4.9400000000000004</v>
      </c>
      <c r="M45" s="2">
        <v>5.5</v>
      </c>
      <c r="N45" s="2">
        <v>4.25</v>
      </c>
      <c r="O45" s="7">
        <v>0.3125</v>
      </c>
      <c r="P45" s="32">
        <v>3.0430000000000001</v>
      </c>
      <c r="Q45" s="73">
        <f t="shared" si="18"/>
        <v>3.0430000000000001</v>
      </c>
      <c r="R45" s="177">
        <f t="shared" si="16"/>
        <v>3.0430000000000001</v>
      </c>
      <c r="S45" s="193">
        <f t="shared" si="10"/>
        <v>52</v>
      </c>
      <c r="T45" s="35">
        <f t="shared" si="11"/>
        <v>0.14246575342465753</v>
      </c>
      <c r="U45" s="35">
        <f t="shared" si="12"/>
        <v>0.28493150684931506</v>
      </c>
      <c r="V45" s="36">
        <f t="shared" si="14"/>
        <v>45.625</v>
      </c>
      <c r="W45" s="37">
        <f t="shared" si="13"/>
        <v>22.8125</v>
      </c>
      <c r="X45" s="38">
        <f t="shared" si="20"/>
        <v>1.5215000000000001E-2</v>
      </c>
      <c r="Y45" s="39">
        <f t="shared" si="21"/>
        <v>6.4371889687543487</v>
      </c>
      <c r="Z45" s="36">
        <f t="shared" si="22"/>
        <v>995.70665949985334</v>
      </c>
      <c r="AA45" s="40">
        <f t="shared" si="23"/>
        <v>100.21438484686077</v>
      </c>
      <c r="AB45" s="60">
        <f>(V45/AA45)*10</f>
        <v>4.5527396161459563</v>
      </c>
    </row>
    <row r="46" spans="1:28" x14ac:dyDescent="0.35">
      <c r="A46" s="103" t="s">
        <v>508</v>
      </c>
      <c r="B46" s="46" t="s">
        <v>149</v>
      </c>
      <c r="C46" s="47">
        <v>43021</v>
      </c>
      <c r="D46" s="47">
        <v>46673</v>
      </c>
      <c r="E46" s="47">
        <v>46673</v>
      </c>
      <c r="F46" s="48">
        <v>4.82</v>
      </c>
      <c r="G46" s="48">
        <v>4.82</v>
      </c>
      <c r="H46" s="48">
        <v>4.8</v>
      </c>
      <c r="I46" s="49">
        <v>10</v>
      </c>
      <c r="J46" s="48"/>
      <c r="K46" s="48"/>
      <c r="L46" s="48"/>
      <c r="M46" s="50">
        <v>4.25</v>
      </c>
      <c r="N46" s="50">
        <v>4.25</v>
      </c>
      <c r="O46" s="51"/>
      <c r="P46" s="116">
        <f>VLOOKUP(S46,'Incremented Rates (2)'!$C$2:$E$33,3,TRUE)</f>
        <v>3.9061500000000002</v>
      </c>
      <c r="Q46" s="74">
        <f t="shared" si="18"/>
        <v>3.9061500000000002</v>
      </c>
      <c r="R46" s="177">
        <f t="shared" si="16"/>
        <v>3.9061500000000002</v>
      </c>
      <c r="S46" s="52">
        <f t="shared" si="10"/>
        <v>605</v>
      </c>
      <c r="T46" s="53">
        <f t="shared" si="11"/>
        <v>1.6575342465753424</v>
      </c>
      <c r="U46" s="53">
        <f t="shared" si="12"/>
        <v>3.3150684931506849</v>
      </c>
      <c r="V46" s="54">
        <f t="shared" si="14"/>
        <v>48.2</v>
      </c>
      <c r="W46" s="55">
        <f t="shared" si="13"/>
        <v>24.1</v>
      </c>
      <c r="X46" s="56">
        <f t="shared" si="20"/>
        <v>1.9530749999999999E-2</v>
      </c>
      <c r="Y46" s="57">
        <f t="shared" si="21"/>
        <v>76.639591240475553</v>
      </c>
      <c r="Z46" s="54">
        <f t="shared" si="22"/>
        <v>937.8909254514557</v>
      </c>
      <c r="AA46" s="58">
        <f t="shared" si="23"/>
        <v>101.45305166919312</v>
      </c>
      <c r="AB46" s="124">
        <f>R46</f>
        <v>3.9061500000000002</v>
      </c>
    </row>
    <row r="47" spans="1:28" s="235" customFormat="1" x14ac:dyDescent="0.35">
      <c r="A47" s="103" t="s">
        <v>763</v>
      </c>
      <c r="B47" s="228" t="s">
        <v>149</v>
      </c>
      <c r="C47" s="229">
        <v>45587</v>
      </c>
      <c r="D47" s="229">
        <v>46682</v>
      </c>
      <c r="E47" s="229">
        <v>46682</v>
      </c>
      <c r="F47" s="112">
        <v>3.7</v>
      </c>
      <c r="G47" s="112">
        <v>3.7</v>
      </c>
      <c r="H47" s="112">
        <v>3.67</v>
      </c>
      <c r="I47" s="113">
        <v>3</v>
      </c>
      <c r="J47" s="112"/>
      <c r="K47" s="112"/>
      <c r="L47" s="112"/>
      <c r="M47" s="114">
        <v>4.25</v>
      </c>
      <c r="N47" s="114">
        <v>4.25</v>
      </c>
      <c r="O47" s="115"/>
      <c r="P47" s="230">
        <f>VLOOKUP(S47,'Incremented Rates (2)'!$C$2:$E$33,3,TRUE)</f>
        <v>3.9061500000000002</v>
      </c>
      <c r="Q47" s="76">
        <f>P47</f>
        <v>3.9061500000000002</v>
      </c>
      <c r="R47" s="177">
        <f>P47</f>
        <v>3.9061500000000002</v>
      </c>
      <c r="S47" s="231">
        <f>E47-$E$1</f>
        <v>614</v>
      </c>
      <c r="T47" s="232">
        <f>S47/365</f>
        <v>1.6821917808219178</v>
      </c>
      <c r="U47" s="232">
        <f>T47*2</f>
        <v>3.3643835616438356</v>
      </c>
      <c r="V47" s="119">
        <f>(1000*F47)/100</f>
        <v>37</v>
      </c>
      <c r="W47" s="120">
        <f>V47/2</f>
        <v>18.5</v>
      </c>
      <c r="X47" s="121">
        <f>R47/2/100</f>
        <v>1.9530749999999999E-2</v>
      </c>
      <c r="Y47" s="233">
        <f>((1-((1+X47)^(-U47)))/(X47))*(W47)</f>
        <v>59.678233667444736</v>
      </c>
      <c r="Z47" s="119">
        <f>1000/((1+X47)^(U47))</f>
        <v>936.99672096213806</v>
      </c>
      <c r="AA47" s="234">
        <f>(Z47+Y47)/10</f>
        <v>99.667495462958271</v>
      </c>
      <c r="AB47" s="124">
        <f>R47</f>
        <v>3.9061500000000002</v>
      </c>
    </row>
    <row r="48" spans="1:28" x14ac:dyDescent="0.35">
      <c r="A48" s="103" t="s">
        <v>637</v>
      </c>
      <c r="B48" s="110" t="s">
        <v>149</v>
      </c>
      <c r="C48" s="111">
        <v>44152</v>
      </c>
      <c r="D48" s="111">
        <v>46708</v>
      </c>
      <c r="E48" s="111">
        <v>46708</v>
      </c>
      <c r="F48" s="112">
        <v>4.5999999999999996</v>
      </c>
      <c r="G48" s="112">
        <v>4.5999999999999996</v>
      </c>
      <c r="H48" s="112">
        <v>4.25</v>
      </c>
      <c r="I48" s="113">
        <v>7</v>
      </c>
      <c r="J48" s="112"/>
      <c r="K48" s="112"/>
      <c r="L48" s="112"/>
      <c r="M48" s="114">
        <v>4.25</v>
      </c>
      <c r="N48" s="114">
        <v>4.25</v>
      </c>
      <c r="O48" s="115"/>
      <c r="P48" s="116">
        <f>VLOOKUP(S48,'Incremented Rates (2)'!$C$2:$E$33,3,TRUE)</f>
        <v>3.9061500000000002</v>
      </c>
      <c r="Q48" s="125">
        <f>P48</f>
        <v>3.9061500000000002</v>
      </c>
      <c r="R48" s="177">
        <f t="shared" si="16"/>
        <v>3.9061500000000002</v>
      </c>
      <c r="S48" s="117">
        <f t="shared" si="10"/>
        <v>640</v>
      </c>
      <c r="T48" s="118">
        <f t="shared" si="11"/>
        <v>1.7534246575342465</v>
      </c>
      <c r="U48" s="118">
        <f t="shared" si="12"/>
        <v>3.506849315068493</v>
      </c>
      <c r="V48" s="119">
        <f t="shared" si="14"/>
        <v>46</v>
      </c>
      <c r="W48" s="120">
        <f t="shared" si="13"/>
        <v>23</v>
      </c>
      <c r="X48" s="121">
        <f t="shared" si="20"/>
        <v>1.9530749999999999E-2</v>
      </c>
      <c r="Y48" s="122">
        <f t="shared" si="21"/>
        <v>77.231046260689524</v>
      </c>
      <c r="Z48" s="119">
        <f t="shared" si="22"/>
        <v>934.41824970626249</v>
      </c>
      <c r="AA48" s="123">
        <f t="shared" si="23"/>
        <v>101.1649295966952</v>
      </c>
      <c r="AB48" s="124">
        <f>R48</f>
        <v>3.9061500000000002</v>
      </c>
    </row>
    <row r="49" spans="1:28" x14ac:dyDescent="0.35">
      <c r="A49" s="9" t="s">
        <v>509</v>
      </c>
      <c r="B49" s="1" t="s">
        <v>9</v>
      </c>
      <c r="C49" s="4">
        <v>39414</v>
      </c>
      <c r="D49" s="4">
        <v>46719</v>
      </c>
      <c r="E49" s="4">
        <v>46170</v>
      </c>
      <c r="F49" s="5">
        <v>4.5625</v>
      </c>
      <c r="G49" s="5">
        <v>5.8125</v>
      </c>
      <c r="H49" s="5">
        <v>4.7890600000000001</v>
      </c>
      <c r="I49" s="6">
        <v>20.013698630136986</v>
      </c>
      <c r="J49" s="5">
        <v>4.6790000000000003</v>
      </c>
      <c r="K49" s="5">
        <v>4.53</v>
      </c>
      <c r="L49" s="5">
        <v>4.46</v>
      </c>
      <c r="M49" s="2">
        <v>5.5</v>
      </c>
      <c r="N49" s="2">
        <v>4.25</v>
      </c>
      <c r="O49" s="7">
        <v>0.3125</v>
      </c>
      <c r="P49" s="32">
        <v>3.097</v>
      </c>
      <c r="Q49" s="73">
        <f t="shared" si="18"/>
        <v>3.097</v>
      </c>
      <c r="R49" s="177">
        <f t="shared" si="16"/>
        <v>3.097</v>
      </c>
      <c r="S49" s="193">
        <f t="shared" si="10"/>
        <v>102</v>
      </c>
      <c r="T49" s="35">
        <f t="shared" si="11"/>
        <v>0.27945205479452057</v>
      </c>
      <c r="U49" s="35">
        <f t="shared" si="12"/>
        <v>0.55890410958904113</v>
      </c>
      <c r="V49" s="36">
        <f t="shared" si="14"/>
        <v>45.625</v>
      </c>
      <c r="W49" s="37">
        <f t="shared" si="13"/>
        <v>22.8125</v>
      </c>
      <c r="X49" s="38">
        <f t="shared" si="20"/>
        <v>1.5485000000000001E-2</v>
      </c>
      <c r="Y49" s="39">
        <f t="shared" si="21"/>
        <v>12.598114856852705</v>
      </c>
      <c r="Z49" s="36">
        <f t="shared" si="22"/>
        <v>991.4484686659348</v>
      </c>
      <c r="AA49" s="40">
        <f t="shared" si="23"/>
        <v>100.40465835227874</v>
      </c>
      <c r="AB49" s="60">
        <f>(V49/AA49)*10</f>
        <v>4.5441118717739766</v>
      </c>
    </row>
    <row r="50" spans="1:28" x14ac:dyDescent="0.35">
      <c r="A50" s="9" t="s">
        <v>510</v>
      </c>
      <c r="B50" s="1" t="s">
        <v>9</v>
      </c>
      <c r="C50" s="4">
        <v>40522</v>
      </c>
      <c r="D50" s="4">
        <v>46731</v>
      </c>
      <c r="E50" s="4">
        <v>46183</v>
      </c>
      <c r="F50" s="5">
        <v>4.375</v>
      </c>
      <c r="G50" s="5">
        <v>5.625</v>
      </c>
      <c r="H50" s="5">
        <v>4.7890600000000001</v>
      </c>
      <c r="I50" s="6">
        <v>17.010958904109589</v>
      </c>
      <c r="J50" s="5">
        <v>0.24099999999999999</v>
      </c>
      <c r="K50" s="5">
        <v>0.16</v>
      </c>
      <c r="L50" s="5">
        <v>3.7549999999999999</v>
      </c>
      <c r="M50" s="2">
        <v>5.5</v>
      </c>
      <c r="N50" s="2">
        <v>4.25</v>
      </c>
      <c r="O50" s="7">
        <v>0.125</v>
      </c>
      <c r="P50" s="32">
        <v>3.097</v>
      </c>
      <c r="Q50" s="73">
        <f t="shared" si="18"/>
        <v>3.097</v>
      </c>
      <c r="R50" s="177">
        <f t="shared" si="16"/>
        <v>3.097</v>
      </c>
      <c r="S50" s="193">
        <f t="shared" si="10"/>
        <v>115</v>
      </c>
      <c r="T50" s="35">
        <f t="shared" si="11"/>
        <v>0.31506849315068491</v>
      </c>
      <c r="U50" s="35">
        <f t="shared" si="12"/>
        <v>0.63013698630136983</v>
      </c>
      <c r="V50" s="36">
        <f t="shared" si="14"/>
        <v>43.75</v>
      </c>
      <c r="W50" s="37">
        <f t="shared" si="13"/>
        <v>21.875</v>
      </c>
      <c r="X50" s="38">
        <f t="shared" si="20"/>
        <v>1.5485000000000001E-2</v>
      </c>
      <c r="Y50" s="39">
        <f t="shared" si="21"/>
        <v>13.612600124137099</v>
      </c>
      <c r="Z50" s="36">
        <f t="shared" si="22"/>
        <v>990.36383483783936</v>
      </c>
      <c r="AA50" s="40">
        <f t="shared" si="23"/>
        <v>100.39764349619765</v>
      </c>
      <c r="AB50" s="60">
        <f>(V50/AA50)*10</f>
        <v>4.3576720007035767</v>
      </c>
    </row>
    <row r="51" spans="1:28" s="235" customFormat="1" x14ac:dyDescent="0.35">
      <c r="A51" s="103" t="s">
        <v>689</v>
      </c>
      <c r="B51" s="228" t="s">
        <v>149</v>
      </c>
      <c r="C51" s="229">
        <v>44909</v>
      </c>
      <c r="D51" s="229">
        <v>46735</v>
      </c>
      <c r="E51" s="229">
        <v>46735</v>
      </c>
      <c r="F51" s="112">
        <v>4.03</v>
      </c>
      <c r="G51" s="112">
        <v>4.03</v>
      </c>
      <c r="H51" s="112">
        <v>4.03</v>
      </c>
      <c r="I51" s="113">
        <v>5</v>
      </c>
      <c r="J51" s="112"/>
      <c r="K51" s="112"/>
      <c r="L51" s="112"/>
      <c r="M51" s="114">
        <v>4.25</v>
      </c>
      <c r="N51" s="114">
        <v>4.25</v>
      </c>
      <c r="O51" s="115"/>
      <c r="P51" s="230">
        <f>VLOOKUP(S51,'Incremented Rates (2)'!$C$2:$E$33,3,TRUE)</f>
        <v>3.9061500000000002</v>
      </c>
      <c r="Q51" s="242">
        <f>P51</f>
        <v>3.9061500000000002</v>
      </c>
      <c r="R51" s="177">
        <f t="shared" si="16"/>
        <v>3.9061500000000002</v>
      </c>
      <c r="S51" s="231">
        <f t="shared" ref="S51:S63" si="24">E51-$E$1</f>
        <v>667</v>
      </c>
      <c r="T51" s="232">
        <f t="shared" si="11"/>
        <v>1.8273972602739725</v>
      </c>
      <c r="U51" s="232">
        <f t="shared" si="12"/>
        <v>3.6547945205479451</v>
      </c>
      <c r="V51" s="119">
        <f t="shared" si="14"/>
        <v>40.300000000000004</v>
      </c>
      <c r="W51" s="120">
        <f t="shared" si="13"/>
        <v>20.150000000000002</v>
      </c>
      <c r="X51" s="121">
        <f t="shared" si="20"/>
        <v>1.9530749999999999E-2</v>
      </c>
      <c r="Y51" s="233">
        <f t="shared" si="21"/>
        <v>70.415905941773275</v>
      </c>
      <c r="Z51" s="119">
        <f t="shared" si="22"/>
        <v>931.74811637854646</v>
      </c>
      <c r="AA51" s="234">
        <f t="shared" si="23"/>
        <v>100.21640223203198</v>
      </c>
      <c r="AB51" s="124">
        <f>R51</f>
        <v>3.9061500000000002</v>
      </c>
    </row>
    <row r="52" spans="1:28" x14ac:dyDescent="0.35">
      <c r="A52" s="103" t="s">
        <v>511</v>
      </c>
      <c r="B52" s="46" t="s">
        <v>149</v>
      </c>
      <c r="C52" s="47">
        <v>43084</v>
      </c>
      <c r="D52" s="47">
        <v>46736</v>
      </c>
      <c r="E52" s="47">
        <v>46736</v>
      </c>
      <c r="F52" s="48">
        <v>4.82</v>
      </c>
      <c r="G52" s="48">
        <v>4.82</v>
      </c>
      <c r="H52" s="48">
        <v>4.82</v>
      </c>
      <c r="I52" s="49">
        <v>10</v>
      </c>
      <c r="J52" s="48"/>
      <c r="K52" s="48"/>
      <c r="L52" s="48"/>
      <c r="M52" s="50">
        <v>4.25</v>
      </c>
      <c r="N52" s="50">
        <v>4.25</v>
      </c>
      <c r="O52" s="51"/>
      <c r="P52" s="116">
        <f>VLOOKUP(S52,'Incremented Rates (2)'!$C$2:$E$33,3,TRUE)</f>
        <v>3.9061500000000002</v>
      </c>
      <c r="Q52" s="74">
        <f t="shared" si="18"/>
        <v>3.9061500000000002</v>
      </c>
      <c r="R52" s="177">
        <f t="shared" si="16"/>
        <v>3.9061500000000002</v>
      </c>
      <c r="S52" s="52">
        <f t="shared" si="24"/>
        <v>668</v>
      </c>
      <c r="T52" s="53">
        <f t="shared" ref="T52:T66" si="25">S52/365</f>
        <v>1.8301369863013699</v>
      </c>
      <c r="U52" s="53">
        <f t="shared" ref="U52:U66" si="26">T52*2</f>
        <v>3.6602739726027398</v>
      </c>
      <c r="V52" s="54">
        <f t="shared" si="14"/>
        <v>48.2</v>
      </c>
      <c r="W52" s="55">
        <f t="shared" ref="W52:W66" si="27">V52/2</f>
        <v>24.1</v>
      </c>
      <c r="X52" s="56">
        <f t="shared" si="20"/>
        <v>1.9530749999999999E-2</v>
      </c>
      <c r="Y52" s="57">
        <f t="shared" si="21"/>
        <v>84.341369476431282</v>
      </c>
      <c r="Z52" s="54">
        <f t="shared" si="22"/>
        <v>931.64936921569256</v>
      </c>
      <c r="AA52" s="58">
        <f t="shared" si="23"/>
        <v>101.59907386921239</v>
      </c>
      <c r="AB52" s="124">
        <f>R52</f>
        <v>3.9061500000000002</v>
      </c>
    </row>
    <row r="53" spans="1:28" x14ac:dyDescent="0.35">
      <c r="A53" s="9" t="s">
        <v>512</v>
      </c>
      <c r="B53" s="1" t="s">
        <v>9</v>
      </c>
      <c r="C53" s="4">
        <v>39832</v>
      </c>
      <c r="D53" s="4">
        <v>46771</v>
      </c>
      <c r="E53" s="4">
        <v>46222</v>
      </c>
      <c r="F53" s="5">
        <v>4.5</v>
      </c>
      <c r="G53" s="5">
        <v>5.75</v>
      </c>
      <c r="H53" s="5">
        <v>4.84375</v>
      </c>
      <c r="I53" s="6">
        <v>19.013698630136986</v>
      </c>
      <c r="J53" s="5">
        <v>0.161</v>
      </c>
      <c r="K53" s="5">
        <v>0.19</v>
      </c>
      <c r="L53" s="5">
        <v>3.22</v>
      </c>
      <c r="M53" s="2">
        <v>5.5</v>
      </c>
      <c r="N53" s="2">
        <v>4.25</v>
      </c>
      <c r="O53" s="7">
        <v>0.25</v>
      </c>
      <c r="P53" s="257">
        <v>3.2709999999999999</v>
      </c>
      <c r="Q53" s="73">
        <f t="shared" si="18"/>
        <v>3.2709999999999999</v>
      </c>
      <c r="R53" s="177">
        <f t="shared" si="16"/>
        <v>3.2709999999999999</v>
      </c>
      <c r="S53" s="193">
        <f t="shared" si="24"/>
        <v>154</v>
      </c>
      <c r="T53" s="35">
        <f t="shared" si="25"/>
        <v>0.42191780821917807</v>
      </c>
      <c r="U53" s="35">
        <f t="shared" si="26"/>
        <v>0.84383561643835614</v>
      </c>
      <c r="V53" s="36">
        <f t="shared" si="14"/>
        <v>45</v>
      </c>
      <c r="W53" s="37">
        <f t="shared" si="27"/>
        <v>22.5</v>
      </c>
      <c r="X53" s="38">
        <f t="shared" si="20"/>
        <v>1.6354999999999998E-2</v>
      </c>
      <c r="Y53" s="39">
        <f t="shared" si="21"/>
        <v>18.70439620395975</v>
      </c>
      <c r="Z53" s="36">
        <f t="shared" si="22"/>
        <v>986.40398222596616</v>
      </c>
      <c r="AA53" s="40">
        <f t="shared" si="23"/>
        <v>100.51083784299259</v>
      </c>
      <c r="AB53" s="146">
        <f>(V53/AA53)*10</f>
        <v>4.4771291301236831</v>
      </c>
    </row>
    <row r="54" spans="1:28" x14ac:dyDescent="0.35">
      <c r="A54" s="103" t="s">
        <v>640</v>
      </c>
      <c r="B54" s="103" t="s">
        <v>149</v>
      </c>
      <c r="C54" s="104">
        <v>44242</v>
      </c>
      <c r="D54" s="178">
        <v>46798</v>
      </c>
      <c r="E54" s="178">
        <v>46798</v>
      </c>
      <c r="F54" s="59">
        <v>4.6500000000000004</v>
      </c>
      <c r="G54" s="112">
        <v>4.6500000000000004</v>
      </c>
      <c r="H54" s="112">
        <v>4.5999999999999996</v>
      </c>
      <c r="I54" s="113">
        <v>7</v>
      </c>
      <c r="J54" s="110"/>
      <c r="K54" s="110"/>
      <c r="L54" s="110"/>
      <c r="M54" s="114">
        <v>4.25</v>
      </c>
      <c r="N54" s="114">
        <v>4.25</v>
      </c>
      <c r="O54" s="110"/>
      <c r="P54" s="116">
        <f>VLOOKUP(S54,'Incremented Rates (2)'!$C$2:$E$33,3,TRUE)</f>
        <v>3.9061500000000002</v>
      </c>
      <c r="Q54" s="76"/>
      <c r="R54" s="177">
        <f t="shared" si="16"/>
        <v>3.9061500000000002</v>
      </c>
      <c r="S54" s="117">
        <f t="shared" si="24"/>
        <v>730</v>
      </c>
      <c r="T54" s="118">
        <f t="shared" si="25"/>
        <v>2</v>
      </c>
      <c r="U54" s="118">
        <f t="shared" si="26"/>
        <v>4</v>
      </c>
      <c r="V54" s="119">
        <f t="shared" si="14"/>
        <v>46.5</v>
      </c>
      <c r="W54" s="120">
        <f t="shared" si="27"/>
        <v>23.25</v>
      </c>
      <c r="X54" s="121">
        <f t="shared" si="20"/>
        <v>1.9530749999999999E-2</v>
      </c>
      <c r="Y54" s="122">
        <f t="shared" si="21"/>
        <v>88.630596568881046</v>
      </c>
      <c r="Z54" s="119">
        <f t="shared" si="22"/>
        <v>925.5474398306377</v>
      </c>
      <c r="AA54" s="123">
        <f t="shared" si="23"/>
        <v>101.41780363995187</v>
      </c>
      <c r="AB54" s="124">
        <f>R54</f>
        <v>3.9061500000000002</v>
      </c>
    </row>
    <row r="55" spans="1:28" x14ac:dyDescent="0.35">
      <c r="A55" s="103" t="s">
        <v>513</v>
      </c>
      <c r="B55" s="46" t="s">
        <v>149</v>
      </c>
      <c r="C55" s="47">
        <v>43154</v>
      </c>
      <c r="D55" s="47">
        <v>46806</v>
      </c>
      <c r="E55" s="47">
        <v>46806</v>
      </c>
      <c r="F55" s="48">
        <v>4.83</v>
      </c>
      <c r="G55" s="48">
        <v>4.83</v>
      </c>
      <c r="H55" s="48">
        <v>4.82</v>
      </c>
      <c r="I55" s="49">
        <v>10</v>
      </c>
      <c r="J55" s="48"/>
      <c r="K55" s="48"/>
      <c r="L55" s="48"/>
      <c r="M55" s="50">
        <v>4.25</v>
      </c>
      <c r="N55" s="50">
        <v>4.25</v>
      </c>
      <c r="O55" s="51"/>
      <c r="P55" s="116">
        <f>VLOOKUP(S55,'Incremented Rates (2)'!$C$2:$E$33,3,TRUE)</f>
        <v>3.9061500000000002</v>
      </c>
      <c r="Q55" s="74">
        <f>P55</f>
        <v>3.9061500000000002</v>
      </c>
      <c r="R55" s="177">
        <f t="shared" si="16"/>
        <v>3.9061500000000002</v>
      </c>
      <c r="S55" s="52">
        <f t="shared" si="24"/>
        <v>738</v>
      </c>
      <c r="T55" s="53">
        <f t="shared" si="25"/>
        <v>2.021917808219178</v>
      </c>
      <c r="U55" s="53">
        <f t="shared" si="26"/>
        <v>4.043835616438356</v>
      </c>
      <c r="V55" s="54">
        <f t="shared" ref="V55:V63" si="28">(1000*F55)/100</f>
        <v>48.3</v>
      </c>
      <c r="W55" s="55">
        <f t="shared" si="27"/>
        <v>24.15</v>
      </c>
      <c r="X55" s="56">
        <f t="shared" si="20"/>
        <v>1.9530749999999999E-2</v>
      </c>
      <c r="Y55" s="57">
        <f t="shared" si="21"/>
        <v>93.031414069694932</v>
      </c>
      <c r="Z55" s="54">
        <f t="shared" si="22"/>
        <v>924.76301075189667</v>
      </c>
      <c r="AA55" s="58">
        <f t="shared" si="23"/>
        <v>101.77944248215917</v>
      </c>
      <c r="AB55" s="124">
        <f>R55</f>
        <v>3.9061500000000002</v>
      </c>
    </row>
    <row r="56" spans="1:28" s="235" customFormat="1" x14ac:dyDescent="0.35">
      <c r="A56" s="103" t="s">
        <v>698</v>
      </c>
      <c r="B56" s="228" t="s">
        <v>149</v>
      </c>
      <c r="C56" s="229">
        <v>45037</v>
      </c>
      <c r="D56" s="229">
        <v>46864</v>
      </c>
      <c r="E56" s="229">
        <v>46864</v>
      </c>
      <c r="F56" s="112">
        <v>4.05</v>
      </c>
      <c r="G56" s="112">
        <v>4.05</v>
      </c>
      <c r="H56" s="112">
        <v>4.03</v>
      </c>
      <c r="I56" s="113">
        <v>5</v>
      </c>
      <c r="J56" s="112"/>
      <c r="K56" s="112"/>
      <c r="L56" s="112"/>
      <c r="M56" s="114">
        <v>4.25</v>
      </c>
      <c r="N56" s="114">
        <v>4.25</v>
      </c>
      <c r="O56" s="115"/>
      <c r="P56" s="230">
        <f>VLOOKUP(S56,'Incremented Rates (2)'!$C$2:$E$33,3,TRUE)</f>
        <v>3.9061500000000002</v>
      </c>
      <c r="Q56" s="242">
        <f>P56</f>
        <v>3.9061500000000002</v>
      </c>
      <c r="R56" s="177">
        <f>P56</f>
        <v>3.9061500000000002</v>
      </c>
      <c r="S56" s="231">
        <f t="shared" si="24"/>
        <v>796</v>
      </c>
      <c r="T56" s="232">
        <f t="shared" si="25"/>
        <v>2.1808219178082191</v>
      </c>
      <c r="U56" s="232">
        <f t="shared" si="26"/>
        <v>4.3616438356164382</v>
      </c>
      <c r="V56" s="119">
        <f t="shared" si="28"/>
        <v>40.5</v>
      </c>
      <c r="W56" s="120">
        <f t="shared" si="27"/>
        <v>20.25</v>
      </c>
      <c r="X56" s="121">
        <f>R56/2/100</f>
        <v>1.9530749999999999E-2</v>
      </c>
      <c r="Y56" s="233">
        <f>((1-((1+X56)^(-U56)))/(X56))*(W56)</f>
        <v>83.883676571774004</v>
      </c>
      <c r="Z56" s="119">
        <f>1000/((1+X56)^(U56))</f>
        <v>919.09574734794194</v>
      </c>
      <c r="AA56" s="234">
        <f>(Z56+Y56)/10</f>
        <v>100.29794239197159</v>
      </c>
      <c r="AB56" s="124">
        <f>R56</f>
        <v>3.9061500000000002</v>
      </c>
    </row>
    <row r="57" spans="1:28" x14ac:dyDescent="0.35">
      <c r="A57" s="9" t="s">
        <v>514</v>
      </c>
      <c r="B57" s="1" t="s">
        <v>9</v>
      </c>
      <c r="C57" s="4">
        <v>40294</v>
      </c>
      <c r="D57" s="4">
        <v>46869</v>
      </c>
      <c r="E57" s="4">
        <v>46138</v>
      </c>
      <c r="F57" s="5">
        <v>4.3333300000000001</v>
      </c>
      <c r="G57" s="5">
        <v>5.5833300000000001</v>
      </c>
      <c r="H57" s="5">
        <v>4.84375</v>
      </c>
      <c r="I57" s="6">
        <v>18.013698630136986</v>
      </c>
      <c r="J57" s="5">
        <v>0.24199999999999999</v>
      </c>
      <c r="K57" s="5">
        <v>0.2</v>
      </c>
      <c r="L57" s="5">
        <v>4.5</v>
      </c>
      <c r="M57" s="2">
        <v>5.5</v>
      </c>
      <c r="N57" s="2">
        <v>4.25</v>
      </c>
      <c r="O57" s="7">
        <v>8.3330000000000001E-2</v>
      </c>
      <c r="P57" s="32">
        <v>3.097</v>
      </c>
      <c r="Q57" s="179">
        <f t="shared" si="18"/>
        <v>3.097</v>
      </c>
      <c r="R57" s="177">
        <f t="shared" si="16"/>
        <v>3.097</v>
      </c>
      <c r="S57" s="193">
        <f t="shared" si="24"/>
        <v>70</v>
      </c>
      <c r="T57" s="35">
        <f t="shared" si="25"/>
        <v>0.19178082191780821</v>
      </c>
      <c r="U57" s="35">
        <f t="shared" si="26"/>
        <v>0.38356164383561642</v>
      </c>
      <c r="V57" s="36">
        <f t="shared" si="28"/>
        <v>43.333300000000001</v>
      </c>
      <c r="W57" s="37">
        <f t="shared" si="27"/>
        <v>21.666650000000001</v>
      </c>
      <c r="X57" s="38">
        <f t="shared" si="20"/>
        <v>1.5485000000000001E-2</v>
      </c>
      <c r="Y57" s="39">
        <f t="shared" si="21"/>
        <v>8.2225531001382688</v>
      </c>
      <c r="Z57" s="36">
        <f t="shared" si="22"/>
        <v>994.12340002927817</v>
      </c>
      <c r="AA57" s="40">
        <f t="shared" si="23"/>
        <v>100.23459531294165</v>
      </c>
      <c r="AB57" s="60">
        <f>(V57/AA57)*10</f>
        <v>4.3231880035739598</v>
      </c>
    </row>
    <row r="58" spans="1:28" x14ac:dyDescent="0.35">
      <c r="A58" s="103" t="s">
        <v>650</v>
      </c>
      <c r="B58" s="103" t="s">
        <v>149</v>
      </c>
      <c r="C58" s="104">
        <v>44333</v>
      </c>
      <c r="D58" s="178">
        <v>46890</v>
      </c>
      <c r="E58" s="178">
        <v>46890</v>
      </c>
      <c r="F58" s="59">
        <v>4.7</v>
      </c>
      <c r="G58" s="112">
        <v>4.7</v>
      </c>
      <c r="H58" s="112">
        <v>4.6500000000000004</v>
      </c>
      <c r="I58" s="113">
        <v>7</v>
      </c>
      <c r="J58" s="110"/>
      <c r="K58" s="110"/>
      <c r="L58" s="110"/>
      <c r="M58" s="114">
        <v>4.25</v>
      </c>
      <c r="N58" s="114">
        <v>4.25</v>
      </c>
      <c r="O58" s="110"/>
      <c r="P58" s="116">
        <f>VLOOKUP(S58,'Incremented Rates (2)'!$C$2:$E$33,3,TRUE)</f>
        <v>3.9061500000000002</v>
      </c>
      <c r="Q58" s="76"/>
      <c r="R58" s="177">
        <f t="shared" si="16"/>
        <v>3.9061500000000002</v>
      </c>
      <c r="S58" s="117">
        <f t="shared" si="24"/>
        <v>822</v>
      </c>
      <c r="T58" s="118">
        <f t="shared" si="25"/>
        <v>2.2520547945205478</v>
      </c>
      <c r="U58" s="118">
        <f t="shared" si="26"/>
        <v>4.5041095890410956</v>
      </c>
      <c r="V58" s="119">
        <f t="shared" si="28"/>
        <v>47</v>
      </c>
      <c r="W58" s="120">
        <f t="shared" si="27"/>
        <v>23.5</v>
      </c>
      <c r="X58" s="121">
        <f t="shared" si="20"/>
        <v>1.9530749999999999E-2</v>
      </c>
      <c r="Y58" s="122">
        <f t="shared" si="21"/>
        <v>100.38971286792952</v>
      </c>
      <c r="Z58" s="119">
        <f t="shared" si="22"/>
        <v>916.5665368257313</v>
      </c>
      <c r="AA58" s="123">
        <f t="shared" si="23"/>
        <v>101.69562496936608</v>
      </c>
      <c r="AB58" s="124">
        <f>R58</f>
        <v>3.9061500000000002</v>
      </c>
    </row>
    <row r="59" spans="1:28" x14ac:dyDescent="0.35">
      <c r="A59" s="103" t="s">
        <v>515</v>
      </c>
      <c r="B59" s="110" t="s">
        <v>149</v>
      </c>
      <c r="C59" s="111">
        <v>43294</v>
      </c>
      <c r="D59" s="111">
        <v>46947</v>
      </c>
      <c r="E59" s="111">
        <v>46947</v>
      </c>
      <c r="F59" s="112">
        <v>4.66</v>
      </c>
      <c r="G59" s="112">
        <v>4.66</v>
      </c>
      <c r="H59" s="112">
        <v>4.83</v>
      </c>
      <c r="I59" s="113">
        <v>10</v>
      </c>
      <c r="J59" s="112"/>
      <c r="K59" s="112"/>
      <c r="L59" s="112"/>
      <c r="M59" s="114">
        <v>4.25</v>
      </c>
      <c r="N59" s="114">
        <v>4.25</v>
      </c>
      <c r="O59" s="115"/>
      <c r="P59" s="116">
        <f>VLOOKUP(S59,'Incremented Rates (2)'!$C$2:$E$33,3,TRUE)</f>
        <v>3.9061500000000002</v>
      </c>
      <c r="Q59" s="125">
        <f>P59</f>
        <v>3.9061500000000002</v>
      </c>
      <c r="R59" s="177">
        <f t="shared" si="16"/>
        <v>3.9061500000000002</v>
      </c>
      <c r="S59" s="117">
        <f t="shared" si="24"/>
        <v>879</v>
      </c>
      <c r="T59" s="118">
        <f t="shared" si="25"/>
        <v>2.408219178082192</v>
      </c>
      <c r="U59" s="118">
        <f t="shared" si="26"/>
        <v>4.816438356164384</v>
      </c>
      <c r="V59" s="119">
        <f t="shared" si="28"/>
        <v>46.6</v>
      </c>
      <c r="W59" s="120">
        <f t="shared" si="27"/>
        <v>23.3</v>
      </c>
      <c r="X59" s="121">
        <f t="shared" si="20"/>
        <v>1.9530749999999999E-2</v>
      </c>
      <c r="Y59" s="122">
        <f t="shared" si="21"/>
        <v>106.121212115437</v>
      </c>
      <c r="Z59" s="119">
        <f t="shared" si="22"/>
        <v>911.04605735950338</v>
      </c>
      <c r="AA59" s="123">
        <f t="shared" si="23"/>
        <v>101.71672694749404</v>
      </c>
      <c r="AB59" s="124">
        <f>R59</f>
        <v>3.9061500000000002</v>
      </c>
    </row>
    <row r="60" spans="1:28" s="235" customFormat="1" x14ac:dyDescent="0.35">
      <c r="A60" s="103" t="s">
        <v>708</v>
      </c>
      <c r="B60" s="228" t="s">
        <v>149</v>
      </c>
      <c r="C60" s="229">
        <v>45128</v>
      </c>
      <c r="D60" s="229">
        <v>46955</v>
      </c>
      <c r="E60" s="229">
        <v>46955</v>
      </c>
      <c r="F60" s="112">
        <v>4.09</v>
      </c>
      <c r="G60" s="112">
        <v>4.09</v>
      </c>
      <c r="H60" s="112">
        <v>4.05</v>
      </c>
      <c r="I60" s="113">
        <v>5</v>
      </c>
      <c r="J60" s="112"/>
      <c r="K60" s="112"/>
      <c r="L60" s="112"/>
      <c r="M60" s="114">
        <v>4.25</v>
      </c>
      <c r="N60" s="114">
        <v>4.25</v>
      </c>
      <c r="O60" s="115"/>
      <c r="P60" s="230">
        <f>VLOOKUP(S60,'Incremented Rates (2)'!$C$2:$E$33,3,TRUE)</f>
        <v>3.9061500000000002</v>
      </c>
      <c r="Q60" s="76">
        <f>P60</f>
        <v>3.9061500000000002</v>
      </c>
      <c r="R60" s="177">
        <f t="shared" si="16"/>
        <v>3.9061500000000002</v>
      </c>
      <c r="S60" s="231">
        <f t="shared" si="24"/>
        <v>887</v>
      </c>
      <c r="T60" s="232">
        <f t="shared" si="25"/>
        <v>2.43013698630137</v>
      </c>
      <c r="U60" s="232">
        <f t="shared" si="26"/>
        <v>4.86027397260274</v>
      </c>
      <c r="V60" s="119">
        <f t="shared" si="28"/>
        <v>40.9</v>
      </c>
      <c r="W60" s="120">
        <f t="shared" si="27"/>
        <v>20.45</v>
      </c>
      <c r="X60" s="121">
        <f t="shared" si="20"/>
        <v>1.9530749999999999E-2</v>
      </c>
      <c r="Y60" s="233">
        <f t="shared" si="21"/>
        <v>93.949201331745314</v>
      </c>
      <c r="Z60" s="119">
        <f t="shared" si="22"/>
        <v>910.27391863520847</v>
      </c>
      <c r="AA60" s="234">
        <f t="shared" si="23"/>
        <v>100.42231199669538</v>
      </c>
      <c r="AB60" s="124">
        <f>R60</f>
        <v>3.9061500000000002</v>
      </c>
    </row>
    <row r="61" spans="1:28" x14ac:dyDescent="0.35">
      <c r="A61" s="9" t="s">
        <v>516</v>
      </c>
      <c r="B61" s="1" t="s">
        <v>9</v>
      </c>
      <c r="C61" s="4">
        <v>40385</v>
      </c>
      <c r="D61" s="4">
        <v>46960</v>
      </c>
      <c r="E61" s="4">
        <v>46229</v>
      </c>
      <c r="F61" s="5">
        <v>4.3333329999999997</v>
      </c>
      <c r="G61" s="5">
        <v>5.5833329999999997</v>
      </c>
      <c r="H61" s="5">
        <v>4.84375</v>
      </c>
      <c r="I61" s="6">
        <v>18.013698630136986</v>
      </c>
      <c r="J61" s="5">
        <v>0.26600000000000001</v>
      </c>
      <c r="K61" s="5">
        <v>0.19</v>
      </c>
      <c r="L61" s="5">
        <v>3.82</v>
      </c>
      <c r="M61" s="2">
        <v>5.5</v>
      </c>
      <c r="N61" s="2">
        <v>4.25</v>
      </c>
      <c r="O61" s="7">
        <v>8.3333000000000004E-2</v>
      </c>
      <c r="P61" s="257">
        <v>3.2709999999999999</v>
      </c>
      <c r="Q61" s="73">
        <f t="shared" si="18"/>
        <v>3.2709999999999999</v>
      </c>
      <c r="R61" s="177">
        <f t="shared" ref="R61:R177" si="29">P61</f>
        <v>3.2709999999999999</v>
      </c>
      <c r="S61" s="193">
        <f t="shared" si="24"/>
        <v>161</v>
      </c>
      <c r="T61" s="35">
        <f t="shared" si="25"/>
        <v>0.44109589041095892</v>
      </c>
      <c r="U61" s="35">
        <f t="shared" si="26"/>
        <v>0.88219178082191785</v>
      </c>
      <c r="V61" s="36">
        <f t="shared" si="28"/>
        <v>43.333329999999997</v>
      </c>
      <c r="W61" s="37">
        <f t="shared" si="27"/>
        <v>21.666664999999998</v>
      </c>
      <c r="X61" s="38">
        <f t="shared" si="20"/>
        <v>1.6354999999999998E-2</v>
      </c>
      <c r="Y61" s="39">
        <f t="shared" si="21"/>
        <v>18.824506359803099</v>
      </c>
      <c r="Z61" s="36">
        <f t="shared" si="22"/>
        <v>985.79039268320344</v>
      </c>
      <c r="AA61" s="40">
        <f t="shared" si="23"/>
        <v>100.46148990430065</v>
      </c>
      <c r="AB61" s="60">
        <f>(V61/AA61)*10</f>
        <v>4.3134269700040493</v>
      </c>
    </row>
    <row r="62" spans="1:28" x14ac:dyDescent="0.35">
      <c r="A62" s="9" t="s">
        <v>517</v>
      </c>
      <c r="B62" s="1" t="s">
        <v>9</v>
      </c>
      <c r="C62" s="4">
        <v>40770</v>
      </c>
      <c r="D62" s="4">
        <v>46980</v>
      </c>
      <c r="E62" s="4">
        <v>46068</v>
      </c>
      <c r="F62" s="5">
        <v>4.34375</v>
      </c>
      <c r="G62" s="5">
        <v>4.84375</v>
      </c>
      <c r="H62" s="5">
        <v>4.84375</v>
      </c>
      <c r="I62" s="6">
        <v>17.013698630136986</v>
      </c>
      <c r="J62" s="5">
        <v>0.14499999999999999</v>
      </c>
      <c r="K62" s="5">
        <v>0.1</v>
      </c>
      <c r="L62" s="5">
        <v>2.79</v>
      </c>
      <c r="M62" s="2">
        <v>4.75</v>
      </c>
      <c r="N62" s="2">
        <v>4.25</v>
      </c>
      <c r="O62" s="7">
        <v>9.375E-2</v>
      </c>
      <c r="P62" s="32">
        <v>4.0110000000000001</v>
      </c>
      <c r="Q62" s="73">
        <f t="shared" si="18"/>
        <v>4.0110000000000001</v>
      </c>
      <c r="R62" s="177">
        <f t="shared" si="29"/>
        <v>4.0110000000000001</v>
      </c>
      <c r="S62" s="193">
        <f t="shared" si="24"/>
        <v>0</v>
      </c>
      <c r="T62" s="35">
        <f t="shared" si="25"/>
        <v>0</v>
      </c>
      <c r="U62" s="35">
        <f t="shared" si="26"/>
        <v>0</v>
      </c>
      <c r="V62" s="36">
        <f t="shared" si="28"/>
        <v>43.4375</v>
      </c>
      <c r="W62" s="37">
        <f t="shared" si="27"/>
        <v>21.71875</v>
      </c>
      <c r="X62" s="38">
        <f t="shared" si="20"/>
        <v>2.0055E-2</v>
      </c>
      <c r="Y62" s="39">
        <f t="shared" si="21"/>
        <v>0</v>
      </c>
      <c r="Z62" s="36">
        <f t="shared" si="22"/>
        <v>1000</v>
      </c>
      <c r="AA62" s="40">
        <f t="shared" si="23"/>
        <v>100</v>
      </c>
      <c r="AB62" s="60">
        <f>(V62/AA62)*10</f>
        <v>4.34375</v>
      </c>
    </row>
    <row r="63" spans="1:28" x14ac:dyDescent="0.35">
      <c r="A63" s="103" t="s">
        <v>655</v>
      </c>
      <c r="B63" s="103" t="s">
        <v>149</v>
      </c>
      <c r="C63" s="104">
        <v>44425</v>
      </c>
      <c r="D63" s="178">
        <v>46982</v>
      </c>
      <c r="E63" s="178">
        <v>46982</v>
      </c>
      <c r="F63" s="59">
        <v>4.7</v>
      </c>
      <c r="G63" s="112">
        <v>4.7</v>
      </c>
      <c r="H63" s="112">
        <v>4.7</v>
      </c>
      <c r="I63" s="113">
        <v>7</v>
      </c>
      <c r="J63" s="110"/>
      <c r="K63" s="110"/>
      <c r="L63" s="110"/>
      <c r="M63" s="114">
        <v>4.25</v>
      </c>
      <c r="N63" s="114">
        <v>4.25</v>
      </c>
      <c r="O63" s="110"/>
      <c r="P63" s="116">
        <f>VLOOKUP(S63,'Incremented Rates (2)'!$C$2:$E$33,3,TRUE)</f>
        <v>4.3463000000000003</v>
      </c>
      <c r="Q63" s="76"/>
      <c r="R63" s="177">
        <f>P63</f>
        <v>4.3463000000000003</v>
      </c>
      <c r="S63" s="117">
        <f t="shared" si="24"/>
        <v>914</v>
      </c>
      <c r="T63" s="118">
        <f t="shared" si="25"/>
        <v>2.504109589041096</v>
      </c>
      <c r="U63" s="118">
        <f t="shared" si="26"/>
        <v>5.0082191780821921</v>
      </c>
      <c r="V63" s="119">
        <f t="shared" si="28"/>
        <v>47</v>
      </c>
      <c r="W63" s="120">
        <f t="shared" si="27"/>
        <v>23.5</v>
      </c>
      <c r="X63" s="121">
        <f t="shared" si="20"/>
        <v>2.1731500000000001E-2</v>
      </c>
      <c r="Y63" s="122">
        <f t="shared" si="21"/>
        <v>110.38342542600157</v>
      </c>
      <c r="Z63" s="119">
        <f t="shared" si="22"/>
        <v>897.92351448318493</v>
      </c>
      <c r="AA63" s="123">
        <f t="shared" si="23"/>
        <v>100.83069399091865</v>
      </c>
      <c r="AB63" s="124">
        <f>R63</f>
        <v>4.3463000000000003</v>
      </c>
    </row>
    <row r="64" spans="1:28" x14ac:dyDescent="0.35">
      <c r="A64" s="9" t="s">
        <v>518</v>
      </c>
      <c r="B64" s="1" t="s">
        <v>9</v>
      </c>
      <c r="C64" s="4">
        <v>40052</v>
      </c>
      <c r="D64" s="4">
        <v>46992</v>
      </c>
      <c r="E64" s="4">
        <v>46080</v>
      </c>
      <c r="F64" s="5">
        <v>4.375</v>
      </c>
      <c r="G64" s="5">
        <v>5.625</v>
      </c>
      <c r="H64" s="5">
        <v>4.84375</v>
      </c>
      <c r="I64" s="6">
        <v>19.013698630136986</v>
      </c>
      <c r="J64" s="5">
        <v>0.23499999999999999</v>
      </c>
      <c r="K64" s="5">
        <v>0.14000000000000001</v>
      </c>
      <c r="L64" s="5">
        <v>4.1900000000000004</v>
      </c>
      <c r="M64" s="2">
        <v>5.5</v>
      </c>
      <c r="N64" s="2">
        <v>4.25</v>
      </c>
      <c r="O64" s="7">
        <v>0.125</v>
      </c>
      <c r="P64" s="32">
        <v>4.0110000000000001</v>
      </c>
      <c r="Q64" s="73">
        <f t="shared" si="18"/>
        <v>4.0110000000000001</v>
      </c>
      <c r="R64" s="177">
        <f t="shared" si="29"/>
        <v>4.0110000000000001</v>
      </c>
      <c r="S64" s="193">
        <f t="shared" ref="S64:S99" si="30">E64-$E$1</f>
        <v>12</v>
      </c>
      <c r="T64" s="35">
        <f t="shared" si="25"/>
        <v>3.287671232876712E-2</v>
      </c>
      <c r="U64" s="35">
        <f t="shared" si="26"/>
        <v>6.575342465753424E-2</v>
      </c>
      <c r="V64" s="36">
        <f t="shared" ref="V64:V134" si="31">(1000*F64)/100</f>
        <v>43.75</v>
      </c>
      <c r="W64" s="37">
        <f t="shared" si="27"/>
        <v>21.875</v>
      </c>
      <c r="X64" s="38">
        <f t="shared" si="20"/>
        <v>2.0055E-2</v>
      </c>
      <c r="Y64" s="39">
        <f t="shared" si="21"/>
        <v>1.4231937416101206</v>
      </c>
      <c r="Z64" s="36">
        <f t="shared" si="22"/>
        <v>998.69521597769187</v>
      </c>
      <c r="AA64" s="40">
        <f t="shared" si="23"/>
        <v>100.0118409719302</v>
      </c>
      <c r="AB64" s="60">
        <f>(V64/AA64)*10</f>
        <v>4.3744820188120608</v>
      </c>
    </row>
    <row r="65" spans="1:28" s="235" customFormat="1" x14ac:dyDescent="0.35">
      <c r="A65" s="224" t="s">
        <v>769</v>
      </c>
      <c r="B65" s="228" t="s">
        <v>149</v>
      </c>
      <c r="C65" s="229">
        <v>45912</v>
      </c>
      <c r="D65" s="229">
        <v>47008</v>
      </c>
      <c r="E65" s="229">
        <v>47008</v>
      </c>
      <c r="F65" s="112">
        <v>4.03</v>
      </c>
      <c r="G65" s="112">
        <v>4.03</v>
      </c>
      <c r="H65" s="112">
        <v>4.03</v>
      </c>
      <c r="I65" s="113">
        <v>3</v>
      </c>
      <c r="J65" s="112"/>
      <c r="K65" s="112"/>
      <c r="L65" s="112"/>
      <c r="M65" s="114">
        <v>4.25</v>
      </c>
      <c r="N65" s="114">
        <v>4.25</v>
      </c>
      <c r="O65" s="115"/>
      <c r="P65" s="230">
        <f>VLOOKUP(S65,'Incremented Rates (2)'!$C$2:$E$33,3,TRUE)</f>
        <v>4.3463000000000003</v>
      </c>
      <c r="Q65" s="76">
        <f>P65</f>
        <v>4.3463000000000003</v>
      </c>
      <c r="R65" s="177">
        <f>P65</f>
        <v>4.3463000000000003</v>
      </c>
      <c r="S65" s="231">
        <f>E65-$E$1</f>
        <v>940</v>
      </c>
      <c r="T65" s="232">
        <f>S65/365</f>
        <v>2.5753424657534247</v>
      </c>
      <c r="U65" s="232">
        <f>T65*2</f>
        <v>5.1506849315068495</v>
      </c>
      <c r="V65" s="119">
        <f>(1000*F65)/100</f>
        <v>40.300000000000004</v>
      </c>
      <c r="W65" s="120">
        <f>V65/2</f>
        <v>20.150000000000002</v>
      </c>
      <c r="X65" s="121">
        <f>R65/2/100</f>
        <v>2.1731500000000001E-2</v>
      </c>
      <c r="Y65" s="233">
        <f>((1-((1+X65)^(-U65)))/(X65))*(W65)</f>
        <v>97.194061258145155</v>
      </c>
      <c r="Z65" s="119">
        <f>1000/((1+X65)^(U65))</f>
        <v>895.17753140290915</v>
      </c>
      <c r="AA65" s="234">
        <f>(Z65+Y65)/10</f>
        <v>99.237159266105436</v>
      </c>
      <c r="AB65" s="124">
        <f>R65</f>
        <v>4.3463000000000003</v>
      </c>
    </row>
    <row r="66" spans="1:28" x14ac:dyDescent="0.35">
      <c r="A66" s="9" t="s">
        <v>519</v>
      </c>
      <c r="B66" s="1" t="s">
        <v>9</v>
      </c>
      <c r="C66" s="4">
        <v>39713</v>
      </c>
      <c r="D66" s="4">
        <v>47018</v>
      </c>
      <c r="E66" s="4">
        <v>46103</v>
      </c>
      <c r="F66" s="5">
        <v>4.53125</v>
      </c>
      <c r="G66" s="5">
        <v>5.78125</v>
      </c>
      <c r="H66" s="5">
        <v>4.84375</v>
      </c>
      <c r="I66" s="6">
        <v>20.013698630136986</v>
      </c>
      <c r="J66" s="5">
        <v>3.044</v>
      </c>
      <c r="K66" s="5">
        <v>1.51</v>
      </c>
      <c r="L66" s="5">
        <v>4.4800000000000004</v>
      </c>
      <c r="M66" s="2">
        <v>5.5</v>
      </c>
      <c r="N66" s="2">
        <v>4.25</v>
      </c>
      <c r="O66" s="7">
        <v>0.28125</v>
      </c>
      <c r="P66" s="32">
        <v>3.0430000000000001</v>
      </c>
      <c r="Q66" s="73">
        <f t="shared" si="18"/>
        <v>3.0430000000000001</v>
      </c>
      <c r="R66" s="177">
        <f t="shared" si="29"/>
        <v>3.0430000000000001</v>
      </c>
      <c r="S66" s="193">
        <f t="shared" si="30"/>
        <v>35</v>
      </c>
      <c r="T66" s="35">
        <f t="shared" si="25"/>
        <v>9.5890410958904104E-2</v>
      </c>
      <c r="U66" s="35">
        <f t="shared" si="26"/>
        <v>0.19178082191780821</v>
      </c>
      <c r="V66" s="36">
        <f t="shared" si="31"/>
        <v>45.3125</v>
      </c>
      <c r="W66" s="37">
        <f t="shared" si="27"/>
        <v>22.65625</v>
      </c>
      <c r="X66" s="38">
        <f t="shared" si="20"/>
        <v>1.5215000000000001E-2</v>
      </c>
      <c r="Y66" s="39">
        <f t="shared" ref="Y66:Y179" si="32">((1-((1+X66)^(-U66)))/(X66))*(W66)</f>
        <v>4.306072767545305</v>
      </c>
      <c r="Z66" s="36">
        <f t="shared" si="22"/>
        <v>997.10821971163796</v>
      </c>
      <c r="AA66" s="40">
        <f t="shared" si="23"/>
        <v>100.14142924791832</v>
      </c>
      <c r="AB66" s="60">
        <f>(V66/AA66)*10</f>
        <v>4.5248505379147987</v>
      </c>
    </row>
    <row r="67" spans="1:28" x14ac:dyDescent="0.35">
      <c r="A67" s="9" t="s">
        <v>520</v>
      </c>
      <c r="B67" s="1" t="s">
        <v>9</v>
      </c>
      <c r="C67" s="4">
        <v>39363</v>
      </c>
      <c r="D67" s="4">
        <v>47034</v>
      </c>
      <c r="E67" s="4">
        <v>46120</v>
      </c>
      <c r="F67" s="5">
        <v>4.59375</v>
      </c>
      <c r="G67" s="5">
        <v>5.84375</v>
      </c>
      <c r="H67" s="5">
        <v>4.84375</v>
      </c>
      <c r="I67" s="6">
        <v>21.016438356164382</v>
      </c>
      <c r="J67" s="5">
        <v>4.8730000000000002</v>
      </c>
      <c r="K67" s="5">
        <v>5.28</v>
      </c>
      <c r="L67" s="5">
        <v>4.4800000000000004</v>
      </c>
      <c r="M67" s="2">
        <v>5.5</v>
      </c>
      <c r="N67" s="2">
        <v>4.25</v>
      </c>
      <c r="O67" s="7">
        <v>0.34375</v>
      </c>
      <c r="P67" s="32">
        <v>3.0430000000000001</v>
      </c>
      <c r="Q67" s="73">
        <f t="shared" si="18"/>
        <v>3.0430000000000001</v>
      </c>
      <c r="R67" s="177">
        <f t="shared" si="29"/>
        <v>3.0430000000000001</v>
      </c>
      <c r="S67" s="193">
        <f t="shared" si="30"/>
        <v>52</v>
      </c>
      <c r="T67" s="35">
        <f t="shared" ref="T67:T179" si="33">S67/365</f>
        <v>0.14246575342465753</v>
      </c>
      <c r="U67" s="35">
        <f t="shared" ref="U67:U179" si="34">T67*2</f>
        <v>0.28493150684931506</v>
      </c>
      <c r="V67" s="36">
        <f t="shared" si="31"/>
        <v>45.9375</v>
      </c>
      <c r="W67" s="37">
        <f t="shared" ref="W67:W180" si="35">V67/2</f>
        <v>22.96875</v>
      </c>
      <c r="X67" s="38">
        <f t="shared" ref="X67:X179" si="36">R67/2/100</f>
        <v>1.5215000000000001E-2</v>
      </c>
      <c r="Y67" s="39">
        <f t="shared" si="32"/>
        <v>6.4812793041567751</v>
      </c>
      <c r="Z67" s="36">
        <f t="shared" ref="Z67:Z179" si="37">1000/((1+X67)^(U67))</f>
        <v>995.70665949985334</v>
      </c>
      <c r="AA67" s="40">
        <f t="shared" ref="AA67:AA179" si="38">(Z67+Y67)/10</f>
        <v>100.21879388040102</v>
      </c>
      <c r="AB67" s="60">
        <f>(V67/AA67)*10</f>
        <v>4.5837210987413037</v>
      </c>
    </row>
    <row r="68" spans="1:28" x14ac:dyDescent="0.35">
      <c r="A68" s="103" t="s">
        <v>521</v>
      </c>
      <c r="B68" s="110" t="s">
        <v>149</v>
      </c>
      <c r="C68" s="111">
        <v>43388</v>
      </c>
      <c r="D68" s="111">
        <v>47041</v>
      </c>
      <c r="E68" s="111">
        <v>47041</v>
      </c>
      <c r="F68" s="112">
        <v>4.57</v>
      </c>
      <c r="G68" s="112">
        <v>4.57</v>
      </c>
      <c r="H68" s="112">
        <v>4.57</v>
      </c>
      <c r="I68" s="113">
        <v>10</v>
      </c>
      <c r="J68" s="112"/>
      <c r="K68" s="112"/>
      <c r="L68" s="112"/>
      <c r="M68" s="114"/>
      <c r="N68" s="114"/>
      <c r="O68" s="115"/>
      <c r="P68" s="116">
        <f>VLOOKUP(S68,'Incremented Rates (2)'!$C$2:$E$33,3,TRUE)</f>
        <v>4.3463000000000003</v>
      </c>
      <c r="Q68" s="125">
        <f>P68</f>
        <v>4.3463000000000003</v>
      </c>
      <c r="R68" s="177">
        <f>P68</f>
        <v>4.3463000000000003</v>
      </c>
      <c r="S68" s="117">
        <f t="shared" si="30"/>
        <v>973</v>
      </c>
      <c r="T68" s="118">
        <f>S68/365</f>
        <v>2.6657534246575341</v>
      </c>
      <c r="U68" s="118">
        <f>T68*2</f>
        <v>5.3315068493150681</v>
      </c>
      <c r="V68" s="119">
        <f>(1000*F68)/100</f>
        <v>45.7</v>
      </c>
      <c r="W68" s="120">
        <f>V68/2</f>
        <v>22.85</v>
      </c>
      <c r="X68" s="121">
        <f>R68/2/100</f>
        <v>2.1731500000000001E-2</v>
      </c>
      <c r="Y68" s="122">
        <f>((1-((1+X68)^(-U68)))/(X68))*(W68)</f>
        <v>113.86954149388312</v>
      </c>
      <c r="Z68" s="119">
        <f>1000/((1+X68)^(U68))</f>
        <v>891.70433518711945</v>
      </c>
      <c r="AA68" s="123">
        <f>(Z68+Y68)/10</f>
        <v>100.55738766810026</v>
      </c>
      <c r="AB68" s="124">
        <f>R68</f>
        <v>4.3463000000000003</v>
      </c>
    </row>
    <row r="69" spans="1:28" s="235" customFormat="1" x14ac:dyDescent="0.35">
      <c r="A69" s="103" t="s">
        <v>714</v>
      </c>
      <c r="B69" s="228" t="s">
        <v>149</v>
      </c>
      <c r="C69" s="229">
        <v>45215</v>
      </c>
      <c r="D69" s="229">
        <v>47042</v>
      </c>
      <c r="E69" s="229">
        <v>47042</v>
      </c>
      <c r="F69" s="112">
        <v>4.09</v>
      </c>
      <c r="G69" s="112">
        <v>4.09</v>
      </c>
      <c r="H69" s="112">
        <v>4.05</v>
      </c>
      <c r="I69" s="113">
        <v>5</v>
      </c>
      <c r="J69" s="112"/>
      <c r="K69" s="112"/>
      <c r="L69" s="112"/>
      <c r="M69" s="114">
        <v>4.25</v>
      </c>
      <c r="N69" s="114">
        <v>4.25</v>
      </c>
      <c r="O69" s="115"/>
      <c r="P69" s="230">
        <f>VLOOKUP(S69,'Incremented Rates (2)'!$C$2:$E$33,3,TRUE)</f>
        <v>4.3463000000000003</v>
      </c>
      <c r="Q69" s="76">
        <f>P69</f>
        <v>4.3463000000000003</v>
      </c>
      <c r="R69" s="177">
        <f>P69</f>
        <v>4.3463000000000003</v>
      </c>
      <c r="S69" s="231">
        <f t="shared" si="30"/>
        <v>974</v>
      </c>
      <c r="T69" s="232">
        <f>S69/365</f>
        <v>2.6684931506849314</v>
      </c>
      <c r="U69" s="232">
        <f>T69*2</f>
        <v>5.3369863013698629</v>
      </c>
      <c r="V69" s="119">
        <f>(1000*F69)/100</f>
        <v>40.9</v>
      </c>
      <c r="W69" s="120">
        <f>V69/2</f>
        <v>20.45</v>
      </c>
      <c r="X69" s="121">
        <f>R69/2/100</f>
        <v>2.1731500000000001E-2</v>
      </c>
      <c r="Y69" s="233">
        <f>((1-((1+X69)^(-U69)))/(X69))*(W69)</f>
        <v>102.00834582303656</v>
      </c>
      <c r="Z69" s="119">
        <f>1000/((1+X69)^(U69))</f>
        <v>891.59929744482542</v>
      </c>
      <c r="AA69" s="234">
        <f>(Z69+Y69)/10</f>
        <v>99.360764326786196</v>
      </c>
      <c r="AB69" s="124">
        <f>R69</f>
        <v>4.3463000000000003</v>
      </c>
    </row>
    <row r="70" spans="1:28" s="235" customFormat="1" x14ac:dyDescent="0.35">
      <c r="A70" s="103" t="s">
        <v>722</v>
      </c>
      <c r="B70" s="228" t="s">
        <v>149</v>
      </c>
      <c r="C70" s="229">
        <v>45271</v>
      </c>
      <c r="D70" s="229">
        <v>47042</v>
      </c>
      <c r="E70" s="229">
        <v>47042</v>
      </c>
      <c r="F70" s="112">
        <v>4.09</v>
      </c>
      <c r="G70" s="112">
        <v>4.09</v>
      </c>
      <c r="H70" s="112">
        <v>4.05</v>
      </c>
      <c r="I70" s="113">
        <v>5</v>
      </c>
      <c r="J70" s="112"/>
      <c r="K70" s="112"/>
      <c r="L70" s="112"/>
      <c r="M70" s="114">
        <v>4.25</v>
      </c>
      <c r="N70" s="114">
        <v>4.25</v>
      </c>
      <c r="O70" s="115"/>
      <c r="P70" s="230">
        <f>VLOOKUP(S70,'Incremented Rates (2)'!$C$2:$E$33,3,TRUE)</f>
        <v>4.3463000000000003</v>
      </c>
      <c r="Q70" s="76">
        <f>P70</f>
        <v>4.3463000000000003</v>
      </c>
      <c r="R70" s="177">
        <f>P70</f>
        <v>4.3463000000000003</v>
      </c>
      <c r="S70" s="231">
        <f t="shared" si="30"/>
        <v>974</v>
      </c>
      <c r="T70" s="232">
        <f>S70/365</f>
        <v>2.6684931506849314</v>
      </c>
      <c r="U70" s="232">
        <f>T70*2</f>
        <v>5.3369863013698629</v>
      </c>
      <c r="V70" s="119">
        <f>(1000*F70)/100</f>
        <v>40.9</v>
      </c>
      <c r="W70" s="120">
        <f>V70/2</f>
        <v>20.45</v>
      </c>
      <c r="X70" s="121">
        <f>R70/2/100</f>
        <v>2.1731500000000001E-2</v>
      </c>
      <c r="Y70" s="233">
        <f>((1-((1+X70)^(-U70)))/(X70))*(W70)</f>
        <v>102.00834582303656</v>
      </c>
      <c r="Z70" s="119">
        <f>1000/((1+X70)^(U70))</f>
        <v>891.59929744482542</v>
      </c>
      <c r="AA70" s="234">
        <f>(Z70+Y70)/10</f>
        <v>99.360764326786196</v>
      </c>
      <c r="AB70" s="124">
        <f>R70</f>
        <v>4.3463000000000003</v>
      </c>
    </row>
    <row r="71" spans="1:28" x14ac:dyDescent="0.35">
      <c r="A71" s="9" t="s">
        <v>522</v>
      </c>
      <c r="B71" s="1" t="s">
        <v>9</v>
      </c>
      <c r="C71" s="4">
        <v>40857</v>
      </c>
      <c r="D71" s="4">
        <v>47067</v>
      </c>
      <c r="E71" s="4">
        <v>46152</v>
      </c>
      <c r="F71" s="5">
        <v>4.34375</v>
      </c>
      <c r="G71" s="5">
        <v>4.84375</v>
      </c>
      <c r="H71" s="5">
        <v>4.84375</v>
      </c>
      <c r="I71" s="6">
        <v>17.013698630136986</v>
      </c>
      <c r="J71" s="5">
        <v>0.14299999999999999</v>
      </c>
      <c r="K71" s="5">
        <v>0.08</v>
      </c>
      <c r="L71" s="5">
        <v>2.42</v>
      </c>
      <c r="M71" s="2">
        <v>4.75</v>
      </c>
      <c r="N71" s="2">
        <v>4.25</v>
      </c>
      <c r="O71" s="7">
        <v>9.375E-2</v>
      </c>
      <c r="P71" s="32">
        <v>3.097</v>
      </c>
      <c r="Q71" s="179">
        <f t="shared" si="18"/>
        <v>3.097</v>
      </c>
      <c r="R71" s="177">
        <f t="shared" si="29"/>
        <v>3.097</v>
      </c>
      <c r="S71" s="193">
        <f t="shared" si="30"/>
        <v>84</v>
      </c>
      <c r="T71" s="35">
        <f t="shared" si="33"/>
        <v>0.23013698630136986</v>
      </c>
      <c r="U71" s="35">
        <f t="shared" si="34"/>
        <v>0.46027397260273972</v>
      </c>
      <c r="V71" s="36">
        <f t="shared" si="31"/>
        <v>43.4375</v>
      </c>
      <c r="W71" s="37">
        <f t="shared" si="35"/>
        <v>21.71875</v>
      </c>
      <c r="X71" s="38">
        <f t="shared" si="36"/>
        <v>1.5485000000000001E-2</v>
      </c>
      <c r="Y71" s="39">
        <f t="shared" si="32"/>
        <v>9.8849686771065297</v>
      </c>
      <c r="Z71" s="36">
        <f t="shared" si="37"/>
        <v>992.95223067787072</v>
      </c>
      <c r="AA71" s="40">
        <f t="shared" si="38"/>
        <v>100.28371993549771</v>
      </c>
      <c r="AB71" s="60">
        <f>(V71/AA71)*10</f>
        <v>4.3314607822624565</v>
      </c>
    </row>
    <row r="72" spans="1:28" s="240" customFormat="1" x14ac:dyDescent="0.35">
      <c r="A72" s="103" t="s">
        <v>661</v>
      </c>
      <c r="B72" s="228" t="s">
        <v>149</v>
      </c>
      <c r="C72" s="229">
        <v>44516</v>
      </c>
      <c r="D72" s="229">
        <v>47073</v>
      </c>
      <c r="E72" s="229">
        <v>47073</v>
      </c>
      <c r="F72" s="112">
        <v>4.7</v>
      </c>
      <c r="G72" s="112">
        <v>4.7</v>
      </c>
      <c r="H72" s="112">
        <v>4.7</v>
      </c>
      <c r="I72" s="113">
        <v>7</v>
      </c>
      <c r="J72" s="112"/>
      <c r="K72" s="112"/>
      <c r="L72" s="112"/>
      <c r="M72" s="114">
        <v>4.25</v>
      </c>
      <c r="N72" s="114">
        <v>4.25</v>
      </c>
      <c r="O72" s="115"/>
      <c r="P72" s="230">
        <f>VLOOKUP(S72,'Incremented Rates (2)'!$C$2:$E$33,3,TRUE)</f>
        <v>4.3463000000000003</v>
      </c>
      <c r="Q72" s="242">
        <f>P72</f>
        <v>4.3463000000000003</v>
      </c>
      <c r="R72" s="177">
        <f>P72</f>
        <v>4.3463000000000003</v>
      </c>
      <c r="S72" s="231">
        <f t="shared" si="30"/>
        <v>1005</v>
      </c>
      <c r="T72" s="232">
        <f>S72/365</f>
        <v>2.7534246575342465</v>
      </c>
      <c r="U72" s="232">
        <f>T72*2</f>
        <v>5.506849315068493</v>
      </c>
      <c r="V72" s="119">
        <f>(1000*F72)/100</f>
        <v>47</v>
      </c>
      <c r="W72" s="120">
        <f>V72/2</f>
        <v>23.5</v>
      </c>
      <c r="X72" s="121">
        <f>R72/2/100</f>
        <v>2.1731500000000001E-2</v>
      </c>
      <c r="Y72" s="233">
        <f>((1-((1+X72)^(-U72)))/(X72))*(W72)</f>
        <v>120.73683165268912</v>
      </c>
      <c r="Z72" s="119">
        <f>1000/((1+X72)^(U72))</f>
        <v>888.34925714636529</v>
      </c>
      <c r="AA72" s="234">
        <f>(Z72+Y72)/10</f>
        <v>100.90860887990544</v>
      </c>
      <c r="AB72" s="124">
        <f>R72</f>
        <v>4.3463000000000003</v>
      </c>
    </row>
    <row r="73" spans="1:28" x14ac:dyDescent="0.35">
      <c r="A73" s="9" t="s">
        <v>523</v>
      </c>
      <c r="B73" s="1" t="s">
        <v>9</v>
      </c>
      <c r="C73" s="4">
        <v>40522</v>
      </c>
      <c r="D73" s="4">
        <v>47097</v>
      </c>
      <c r="E73" s="4">
        <v>46183</v>
      </c>
      <c r="F73" s="5">
        <v>4.3854170000000003</v>
      </c>
      <c r="G73" s="5">
        <v>5.6354170000000003</v>
      </c>
      <c r="H73" s="5">
        <v>4.84375</v>
      </c>
      <c r="I73" s="6">
        <v>18.013698630136986</v>
      </c>
      <c r="J73" s="5">
        <v>0.24099999999999999</v>
      </c>
      <c r="K73" s="5">
        <v>0.16</v>
      </c>
      <c r="L73" s="5">
        <v>4.1900000000000004</v>
      </c>
      <c r="M73" s="2">
        <v>5.5</v>
      </c>
      <c r="N73" s="2">
        <v>4.25</v>
      </c>
      <c r="O73" s="7">
        <v>0.13541700000000001</v>
      </c>
      <c r="P73" s="32">
        <v>3.097</v>
      </c>
      <c r="Q73" s="73">
        <f t="shared" si="18"/>
        <v>3.097</v>
      </c>
      <c r="R73" s="177">
        <f t="shared" si="29"/>
        <v>3.097</v>
      </c>
      <c r="S73" s="193">
        <f t="shared" si="30"/>
        <v>115</v>
      </c>
      <c r="T73" s="35">
        <f t="shared" si="33"/>
        <v>0.31506849315068491</v>
      </c>
      <c r="U73" s="35">
        <f t="shared" si="34"/>
        <v>0.63013698630136983</v>
      </c>
      <c r="V73" s="36">
        <f t="shared" si="31"/>
        <v>43.854170000000003</v>
      </c>
      <c r="W73" s="37">
        <f t="shared" si="35"/>
        <v>21.927085000000002</v>
      </c>
      <c r="X73" s="38">
        <f t="shared" si="36"/>
        <v>1.5485000000000001E-2</v>
      </c>
      <c r="Y73" s="39">
        <f t="shared" si="32"/>
        <v>13.645012113964102</v>
      </c>
      <c r="Z73" s="36">
        <f t="shared" si="37"/>
        <v>990.36383483783936</v>
      </c>
      <c r="AA73" s="40">
        <f t="shared" si="38"/>
        <v>100.40088469518034</v>
      </c>
      <c r="AB73" s="60">
        <f>(V73/AA73)*10</f>
        <v>4.3679067304180021</v>
      </c>
    </row>
    <row r="74" spans="1:28" x14ac:dyDescent="0.35">
      <c r="A74" s="103" t="s">
        <v>524</v>
      </c>
      <c r="B74" s="110" t="s">
        <v>149</v>
      </c>
      <c r="C74" s="111">
        <v>43480</v>
      </c>
      <c r="D74" s="111">
        <v>47133</v>
      </c>
      <c r="E74" s="111">
        <v>47133</v>
      </c>
      <c r="F74" s="112">
        <v>4.5</v>
      </c>
      <c r="G74" s="112">
        <v>4.5</v>
      </c>
      <c r="H74" s="112">
        <v>4.57</v>
      </c>
      <c r="I74" s="113">
        <v>10</v>
      </c>
      <c r="J74" s="112"/>
      <c r="K74" s="112"/>
      <c r="L74" s="112"/>
      <c r="M74" s="114">
        <v>4.25</v>
      </c>
      <c r="N74" s="114">
        <v>4.25</v>
      </c>
      <c r="O74" s="115"/>
      <c r="P74" s="116">
        <f>VLOOKUP(S74,'Incremented Rates (2)'!$C$2:$E$33,3,TRUE)</f>
        <v>4.3463000000000003</v>
      </c>
      <c r="Q74" s="73">
        <f t="shared" si="18"/>
        <v>4.3463000000000003</v>
      </c>
      <c r="R74" s="177">
        <f t="shared" si="29"/>
        <v>4.3463000000000003</v>
      </c>
      <c r="S74" s="117">
        <f t="shared" si="30"/>
        <v>1065</v>
      </c>
      <c r="T74" s="118">
        <f>S74/365</f>
        <v>2.9178082191780823</v>
      </c>
      <c r="U74" s="118">
        <f>T74*2</f>
        <v>5.8356164383561646</v>
      </c>
      <c r="V74" s="119">
        <f t="shared" si="31"/>
        <v>45</v>
      </c>
      <c r="W74" s="120">
        <f t="shared" si="35"/>
        <v>22.5</v>
      </c>
      <c r="X74" s="121">
        <f t="shared" si="36"/>
        <v>2.1731500000000001E-2</v>
      </c>
      <c r="Y74" s="122">
        <f>((1-((1+X74)^(-U74)))/(X74))*(W74)</f>
        <v>122.07713940335013</v>
      </c>
      <c r="Z74" s="119">
        <f>1000/((1+X74)^(U74))</f>
        <v>882.09247311360423</v>
      </c>
      <c r="AA74" s="123">
        <f>(Z74+Y74)/10</f>
        <v>100.41696125169543</v>
      </c>
      <c r="AB74" s="124">
        <f>R74</f>
        <v>4.3463000000000003</v>
      </c>
    </row>
    <row r="75" spans="1:28" s="235" customFormat="1" x14ac:dyDescent="0.35">
      <c r="A75" s="103" t="s">
        <v>726</v>
      </c>
      <c r="B75" s="228" t="s">
        <v>149</v>
      </c>
      <c r="C75" s="229">
        <v>45309</v>
      </c>
      <c r="D75" s="229">
        <v>47136</v>
      </c>
      <c r="E75" s="229">
        <v>47136</v>
      </c>
      <c r="F75" s="112">
        <v>4.0999999999999996</v>
      </c>
      <c r="G75" s="112">
        <v>4.0999999999999996</v>
      </c>
      <c r="H75" s="112">
        <v>4.09</v>
      </c>
      <c r="I75" s="113">
        <v>5</v>
      </c>
      <c r="J75" s="112"/>
      <c r="K75" s="112"/>
      <c r="L75" s="112"/>
      <c r="M75" s="114">
        <v>4.25</v>
      </c>
      <c r="N75" s="114">
        <v>4.25</v>
      </c>
      <c r="O75" s="115"/>
      <c r="P75" s="230">
        <f>VLOOKUP(S75,'Incremented Rates (2)'!$C$2:$E$33,3,TRUE)</f>
        <v>4.3463000000000003</v>
      </c>
      <c r="Q75" s="76">
        <f>P75</f>
        <v>4.3463000000000003</v>
      </c>
      <c r="R75" s="177">
        <f>P75</f>
        <v>4.3463000000000003</v>
      </c>
      <c r="S75" s="231">
        <f t="shared" si="30"/>
        <v>1068</v>
      </c>
      <c r="T75" s="232">
        <f>S75/365</f>
        <v>2.9260273972602739</v>
      </c>
      <c r="U75" s="232">
        <f>T75*2</f>
        <v>5.8520547945205479</v>
      </c>
      <c r="V75" s="119">
        <f>(1000*F75)/100</f>
        <v>41</v>
      </c>
      <c r="W75" s="120">
        <f>V75/2</f>
        <v>20.5</v>
      </c>
      <c r="X75" s="121">
        <f>R75/2/100</f>
        <v>2.1731500000000001E-2</v>
      </c>
      <c r="Y75" s="233">
        <f>((1-((1+X75)^(-U75)))/(X75))*(W75)</f>
        <v>111.51985541263738</v>
      </c>
      <c r="Z75" s="119">
        <f>1000/((1+X75)^(U75))</f>
        <v>881.78079327318392</v>
      </c>
      <c r="AA75" s="234">
        <f>(Z75+Y75)/10</f>
        <v>99.330064868582127</v>
      </c>
      <c r="AB75" s="124">
        <f>R75</f>
        <v>4.3463000000000003</v>
      </c>
    </row>
    <row r="76" spans="1:28" x14ac:dyDescent="0.35">
      <c r="A76" s="9" t="s">
        <v>525</v>
      </c>
      <c r="B76" s="1" t="s">
        <v>9</v>
      </c>
      <c r="C76" s="4">
        <v>39832</v>
      </c>
      <c r="D76" s="4">
        <v>47137</v>
      </c>
      <c r="E76" s="4">
        <v>46222</v>
      </c>
      <c r="F76" s="5">
        <v>4.53125</v>
      </c>
      <c r="G76" s="5">
        <v>5.78125</v>
      </c>
      <c r="H76" s="5">
        <v>4.7968799999999998</v>
      </c>
      <c r="I76" s="6">
        <v>20.016438356164382</v>
      </c>
      <c r="J76" s="5">
        <v>0.161</v>
      </c>
      <c r="K76" s="5">
        <v>0.19</v>
      </c>
      <c r="L76" s="5">
        <v>3.92</v>
      </c>
      <c r="M76" s="2">
        <v>5.5</v>
      </c>
      <c r="N76" s="2">
        <v>4.25</v>
      </c>
      <c r="O76" s="7">
        <v>0.28125</v>
      </c>
      <c r="P76" s="257">
        <v>3.2709999999999999</v>
      </c>
      <c r="Q76" s="73">
        <f t="shared" si="18"/>
        <v>3.2709999999999999</v>
      </c>
      <c r="R76" s="177">
        <f t="shared" si="29"/>
        <v>3.2709999999999999</v>
      </c>
      <c r="S76" s="193">
        <f t="shared" si="30"/>
        <v>154</v>
      </c>
      <c r="T76" s="35">
        <f t="shared" si="33"/>
        <v>0.42191780821917807</v>
      </c>
      <c r="U76" s="35">
        <f t="shared" si="34"/>
        <v>0.84383561643835614</v>
      </c>
      <c r="V76" s="36">
        <f t="shared" si="31"/>
        <v>45.3125</v>
      </c>
      <c r="W76" s="37">
        <f t="shared" si="35"/>
        <v>22.65625</v>
      </c>
      <c r="X76" s="38">
        <f t="shared" si="36"/>
        <v>1.6354999999999998E-2</v>
      </c>
      <c r="Y76" s="39">
        <f t="shared" si="32"/>
        <v>18.834287844265027</v>
      </c>
      <c r="Z76" s="36">
        <f t="shared" si="37"/>
        <v>986.40398222596616</v>
      </c>
      <c r="AA76" s="40">
        <f t="shared" si="38"/>
        <v>100.52382700702313</v>
      </c>
      <c r="AB76" s="60">
        <f>(V76/AA76)*10</f>
        <v>4.5076377759507933</v>
      </c>
    </row>
    <row r="77" spans="1:28" s="235" customFormat="1" x14ac:dyDescent="0.35">
      <c r="A77" s="103" t="s">
        <v>732</v>
      </c>
      <c r="B77" s="228" t="s">
        <v>149</v>
      </c>
      <c r="C77" s="229">
        <v>45337</v>
      </c>
      <c r="D77" s="229">
        <v>47164</v>
      </c>
      <c r="E77" s="229">
        <v>47164</v>
      </c>
      <c r="F77" s="112">
        <v>4.0999999999999996</v>
      </c>
      <c r="G77" s="112">
        <v>4.0999999999999996</v>
      </c>
      <c r="H77" s="112">
        <v>4.09</v>
      </c>
      <c r="I77" s="113">
        <v>5</v>
      </c>
      <c r="J77" s="112"/>
      <c r="K77" s="112"/>
      <c r="L77" s="112"/>
      <c r="M77" s="114">
        <v>4.25</v>
      </c>
      <c r="N77" s="114">
        <v>4.25</v>
      </c>
      <c r="O77" s="115"/>
      <c r="P77" s="230">
        <f>VLOOKUP(S77,'Incremented Rates (2)'!$C$2:$E$33,3,TRUE)</f>
        <v>4.3463000000000003</v>
      </c>
      <c r="Q77" s="76">
        <f>P77</f>
        <v>4.3463000000000003</v>
      </c>
      <c r="R77" s="177">
        <f>P77</f>
        <v>4.3463000000000003</v>
      </c>
      <c r="S77" s="231">
        <f t="shared" si="30"/>
        <v>1096</v>
      </c>
      <c r="T77" s="232">
        <f>S77/365</f>
        <v>3.0027397260273974</v>
      </c>
      <c r="U77" s="232">
        <f>T77*2</f>
        <v>6.0054794520547947</v>
      </c>
      <c r="V77" s="119">
        <f>(1000*F77)/100</f>
        <v>41</v>
      </c>
      <c r="W77" s="120">
        <f>V77/2</f>
        <v>20.5</v>
      </c>
      <c r="X77" s="121">
        <f>R77/2/100</f>
        <v>2.1731500000000001E-2</v>
      </c>
      <c r="Y77" s="233">
        <f>((1-((1+X77)^(-U77)))/(X77))*(W77)</f>
        <v>114.25901196176463</v>
      </c>
      <c r="Z77" s="119">
        <f>1000/((1+X77)^(U77))</f>
        <v>878.87708690502006</v>
      </c>
      <c r="AA77" s="234">
        <f>(Z77+Y77)/10</f>
        <v>99.313609886678464</v>
      </c>
      <c r="AB77" s="124">
        <f>R77</f>
        <v>4.3463000000000003</v>
      </c>
    </row>
    <row r="78" spans="1:28" s="240" customFormat="1" x14ac:dyDescent="0.35">
      <c r="A78" s="103" t="s">
        <v>668</v>
      </c>
      <c r="B78" s="228" t="s">
        <v>149</v>
      </c>
      <c r="C78" s="229">
        <v>44635</v>
      </c>
      <c r="D78" s="229">
        <v>47192</v>
      </c>
      <c r="E78" s="229">
        <v>47192</v>
      </c>
      <c r="F78" s="112">
        <v>4.7</v>
      </c>
      <c r="G78" s="112">
        <v>4.7</v>
      </c>
      <c r="H78" s="112">
        <v>4.7</v>
      </c>
      <c r="I78" s="113">
        <v>7</v>
      </c>
      <c r="J78" s="112"/>
      <c r="K78" s="112"/>
      <c r="L78" s="112"/>
      <c r="M78" s="114">
        <v>4.25</v>
      </c>
      <c r="N78" s="114">
        <v>4.25</v>
      </c>
      <c r="O78" s="115"/>
      <c r="P78" s="230">
        <f>VLOOKUP(S78,'Incremented Rates (2)'!$C$2:$E$33,3,TRUE)</f>
        <v>4.3463000000000003</v>
      </c>
      <c r="Q78" s="242">
        <f>P78</f>
        <v>4.3463000000000003</v>
      </c>
      <c r="R78" s="177">
        <f>P78</f>
        <v>4.3463000000000003</v>
      </c>
      <c r="S78" s="231">
        <f t="shared" si="30"/>
        <v>1124</v>
      </c>
      <c r="T78" s="232">
        <f>S78/365</f>
        <v>3.0794520547945203</v>
      </c>
      <c r="U78" s="232">
        <f>T78*2</f>
        <v>6.1589041095890407</v>
      </c>
      <c r="V78" s="119">
        <f>(1000*F78)/100</f>
        <v>47</v>
      </c>
      <c r="W78" s="120">
        <f>V78/2</f>
        <v>23.5</v>
      </c>
      <c r="X78" s="121">
        <f>R78/2/100</f>
        <v>2.1731500000000001E-2</v>
      </c>
      <c r="Y78" s="233">
        <f>((1-((1+X78)^(-U78)))/(X78))*(W78)</f>
        <v>134.10951165097879</v>
      </c>
      <c r="Z78" s="119">
        <f>1000/((1+X78)^(U78))</f>
        <v>875.98294244922351</v>
      </c>
      <c r="AA78" s="234">
        <f>(Z78+Y78)/10</f>
        <v>101.00924541002023</v>
      </c>
      <c r="AB78" s="124">
        <f>R78</f>
        <v>4.3463000000000003</v>
      </c>
    </row>
    <row r="79" spans="1:28" x14ac:dyDescent="0.35">
      <c r="A79" s="103" t="s">
        <v>526</v>
      </c>
      <c r="B79" s="103" t="s">
        <v>149</v>
      </c>
      <c r="C79" s="104">
        <v>43570</v>
      </c>
      <c r="D79" s="104">
        <v>47223</v>
      </c>
      <c r="E79" s="104">
        <v>47223</v>
      </c>
      <c r="F79" s="59">
        <v>4.59</v>
      </c>
      <c r="G79" s="59">
        <v>4.59</v>
      </c>
      <c r="H79" s="59">
        <v>4.5</v>
      </c>
      <c r="I79" s="105">
        <v>10</v>
      </c>
      <c r="J79" s="112"/>
      <c r="K79" s="112"/>
      <c r="L79" s="112"/>
      <c r="M79" s="114">
        <v>4.25</v>
      </c>
      <c r="N79" s="114">
        <v>4.25</v>
      </c>
      <c r="O79" s="115"/>
      <c r="P79" s="116">
        <f>VLOOKUP(S79,'Incremented Rates (2)'!$C$2:$E$33,3,TRUE)</f>
        <v>4.3463000000000003</v>
      </c>
      <c r="Q79" s="73">
        <f t="shared" si="18"/>
        <v>4.3463000000000003</v>
      </c>
      <c r="R79" s="177">
        <f t="shared" si="29"/>
        <v>4.3463000000000003</v>
      </c>
      <c r="S79" s="117">
        <f t="shared" si="30"/>
        <v>1155</v>
      </c>
      <c r="T79" s="118">
        <f>S79/365</f>
        <v>3.1643835616438358</v>
      </c>
      <c r="U79" s="118">
        <f>T79*2</f>
        <v>6.3287671232876717</v>
      </c>
      <c r="V79" s="119">
        <f>(1000*F79)/100</f>
        <v>45.9</v>
      </c>
      <c r="W79" s="120">
        <f>V79/2</f>
        <v>22.95</v>
      </c>
      <c r="X79" s="121">
        <f>R79/2/100</f>
        <v>2.1731500000000001E-2</v>
      </c>
      <c r="Y79" s="122">
        <f>((1-((1+X79)^(-U79)))/(X79))*(W79)</f>
        <v>134.34293444719236</v>
      </c>
      <c r="Z79" s="119">
        <f>1000/((1+X79)^(U79))</f>
        <v>872.7898265821716</v>
      </c>
      <c r="AA79" s="123">
        <f>(Z79+Y79)/10</f>
        <v>100.7132761029364</v>
      </c>
      <c r="AB79" s="124">
        <f>R79</f>
        <v>4.3463000000000003</v>
      </c>
    </row>
    <row r="80" spans="1:28" s="235" customFormat="1" x14ac:dyDescent="0.35">
      <c r="A80" s="103" t="s">
        <v>738</v>
      </c>
      <c r="B80" s="228" t="s">
        <v>149</v>
      </c>
      <c r="C80" s="229">
        <v>45398</v>
      </c>
      <c r="D80" s="229">
        <v>47224</v>
      </c>
      <c r="E80" s="229">
        <v>47224</v>
      </c>
      <c r="F80" s="112">
        <v>4.0999999999999996</v>
      </c>
      <c r="G80" s="112">
        <v>4.0999999999999996</v>
      </c>
      <c r="H80" s="112">
        <v>4.09</v>
      </c>
      <c r="I80" s="113">
        <v>5</v>
      </c>
      <c r="J80" s="112"/>
      <c r="K80" s="112"/>
      <c r="L80" s="112"/>
      <c r="M80" s="114">
        <v>4.25</v>
      </c>
      <c r="N80" s="114">
        <v>4.25</v>
      </c>
      <c r="O80" s="115"/>
      <c r="P80" s="230">
        <f>VLOOKUP(S80,'Incremented Rates (2)'!$C$2:$E$33,3,TRUE)</f>
        <v>4.3463000000000003</v>
      </c>
      <c r="Q80" s="76">
        <f>P80</f>
        <v>4.3463000000000003</v>
      </c>
      <c r="R80" s="177">
        <f>P80</f>
        <v>4.3463000000000003</v>
      </c>
      <c r="S80" s="231">
        <f t="shared" si="30"/>
        <v>1156</v>
      </c>
      <c r="T80" s="232">
        <f>S80/365</f>
        <v>3.1671232876712327</v>
      </c>
      <c r="U80" s="232">
        <f>T80*2</f>
        <v>6.3342465753424655</v>
      </c>
      <c r="V80" s="119">
        <f>(1000*F80)/100</f>
        <v>41</v>
      </c>
      <c r="W80" s="120">
        <f>V80/2</f>
        <v>20.5</v>
      </c>
      <c r="X80" s="121">
        <f>R80/2/100</f>
        <v>2.1731500000000001E-2</v>
      </c>
      <c r="Y80" s="233">
        <f>((1-((1+X80)^(-U80)))/(X80))*(W80)</f>
        <v>120.09829760128005</v>
      </c>
      <c r="Z80" s="119">
        <f>1000/((1+X80)^(U80))</f>
        <v>872.68701686233089</v>
      </c>
      <c r="AA80" s="234">
        <f>(Z80+Y80)/10</f>
        <v>99.278531446361086</v>
      </c>
      <c r="AB80" s="124">
        <f>R80</f>
        <v>4.3463000000000003</v>
      </c>
    </row>
    <row r="81" spans="1:28" x14ac:dyDescent="0.35">
      <c r="A81" s="9" t="s">
        <v>527</v>
      </c>
      <c r="B81" s="1" t="s">
        <v>9</v>
      </c>
      <c r="C81" s="4">
        <v>40294</v>
      </c>
      <c r="D81" s="4">
        <v>47234</v>
      </c>
      <c r="E81" s="4">
        <v>46138</v>
      </c>
      <c r="F81" s="5">
        <v>4.34375</v>
      </c>
      <c r="G81" s="5">
        <v>5.59375</v>
      </c>
      <c r="H81" s="5">
        <v>4.7968799999999998</v>
      </c>
      <c r="I81" s="6">
        <v>19.013698630136986</v>
      </c>
      <c r="J81" s="5">
        <v>0.24199999999999999</v>
      </c>
      <c r="K81" s="5">
        <v>0.2</v>
      </c>
      <c r="L81" s="5">
        <v>4.5</v>
      </c>
      <c r="M81" s="2">
        <v>5.5</v>
      </c>
      <c r="N81" s="2">
        <v>4.25</v>
      </c>
      <c r="O81" s="7">
        <v>9.375E-2</v>
      </c>
      <c r="P81" s="32">
        <v>3.097</v>
      </c>
      <c r="Q81" s="179">
        <f t="shared" si="18"/>
        <v>3.097</v>
      </c>
      <c r="R81" s="177">
        <f t="shared" si="29"/>
        <v>3.097</v>
      </c>
      <c r="S81" s="193">
        <f t="shared" si="30"/>
        <v>70</v>
      </c>
      <c r="T81" s="35">
        <f t="shared" si="33"/>
        <v>0.19178082191780821</v>
      </c>
      <c r="U81" s="35">
        <f t="shared" si="34"/>
        <v>0.38356164383561642</v>
      </c>
      <c r="V81" s="36">
        <f t="shared" si="31"/>
        <v>43.4375</v>
      </c>
      <c r="W81" s="37">
        <f t="shared" si="35"/>
        <v>21.71875</v>
      </c>
      <c r="X81" s="38">
        <f t="shared" si="36"/>
        <v>1.5485000000000001E-2</v>
      </c>
      <c r="Y81" s="39">
        <f t="shared" si="32"/>
        <v>8.2423251930329808</v>
      </c>
      <c r="Z81" s="36">
        <f t="shared" si="37"/>
        <v>994.12340002927817</v>
      </c>
      <c r="AA81" s="40">
        <f t="shared" si="38"/>
        <v>100.23657252223111</v>
      </c>
      <c r="AB81" s="60">
        <f>(V81/AA81)*10</f>
        <v>4.3334981341631718</v>
      </c>
    </row>
    <row r="82" spans="1:28" s="235" customFormat="1" x14ac:dyDescent="0.35">
      <c r="A82" s="103" t="s">
        <v>744</v>
      </c>
      <c r="B82" s="228" t="s">
        <v>149</v>
      </c>
      <c r="C82" s="229">
        <v>45443</v>
      </c>
      <c r="D82" s="229">
        <v>47269</v>
      </c>
      <c r="E82" s="229">
        <v>47269</v>
      </c>
      <c r="F82" s="112">
        <v>4.0999999999999996</v>
      </c>
      <c r="G82" s="112">
        <v>4.0999999999999996</v>
      </c>
      <c r="H82" s="112">
        <v>4.09</v>
      </c>
      <c r="I82" s="113">
        <v>5</v>
      </c>
      <c r="J82" s="112"/>
      <c r="K82" s="112"/>
      <c r="L82" s="112"/>
      <c r="M82" s="114">
        <v>4.25</v>
      </c>
      <c r="N82" s="114">
        <v>4.25</v>
      </c>
      <c r="O82" s="115"/>
      <c r="P82" s="230">
        <f>VLOOKUP(S82,'Incremented Rates (2)'!$C$2:$E$33,3,TRUE)</f>
        <v>4.3463000000000003</v>
      </c>
      <c r="Q82" s="76">
        <f>P82</f>
        <v>4.3463000000000003</v>
      </c>
      <c r="R82" s="177">
        <f>P82</f>
        <v>4.3463000000000003</v>
      </c>
      <c r="S82" s="231">
        <f t="shared" si="30"/>
        <v>1201</v>
      </c>
      <c r="T82" s="232">
        <f>S82/365</f>
        <v>3.2904109589041095</v>
      </c>
      <c r="U82" s="232">
        <f>T82*2</f>
        <v>6.580821917808219</v>
      </c>
      <c r="V82" s="119">
        <f>(1000*F82)/100</f>
        <v>41</v>
      </c>
      <c r="W82" s="120">
        <f>V82/2</f>
        <v>20.5</v>
      </c>
      <c r="X82" s="121">
        <f>R82/2/100</f>
        <v>2.1731500000000001E-2</v>
      </c>
      <c r="Y82" s="233">
        <f>((1-((1+X82)^(-U82)))/(X82))*(W82)</f>
        <v>124.45075635435266</v>
      </c>
      <c r="Z82" s="119">
        <f>1000/((1+X82)^(U82))</f>
        <v>868.0730921114822</v>
      </c>
      <c r="AA82" s="234">
        <f>(Z82+Y82)/10</f>
        <v>99.252384846583482</v>
      </c>
      <c r="AB82" s="124">
        <f>R82</f>
        <v>4.3463000000000003</v>
      </c>
    </row>
    <row r="83" spans="1:28" s="235" customFormat="1" x14ac:dyDescent="0.35">
      <c r="A83" s="103" t="s">
        <v>674</v>
      </c>
      <c r="B83" s="228" t="s">
        <v>149</v>
      </c>
      <c r="C83" s="229">
        <v>44727</v>
      </c>
      <c r="D83" s="229">
        <v>47284</v>
      </c>
      <c r="E83" s="229">
        <v>47284</v>
      </c>
      <c r="F83" s="112">
        <v>4.7</v>
      </c>
      <c r="G83" s="112">
        <v>4.7</v>
      </c>
      <c r="H83" s="112">
        <v>4.7</v>
      </c>
      <c r="I83" s="113">
        <v>7</v>
      </c>
      <c r="J83" s="112"/>
      <c r="K83" s="112"/>
      <c r="L83" s="112"/>
      <c r="M83" s="114">
        <v>4.25</v>
      </c>
      <c r="N83" s="114">
        <v>4.25</v>
      </c>
      <c r="O83" s="115"/>
      <c r="P83" s="116">
        <f>VLOOKUP(S83,'Incremented Rates (2)'!$C$2:$E$33,3,TRUE)</f>
        <v>4.3463000000000003</v>
      </c>
      <c r="Q83" s="73">
        <f>P83</f>
        <v>4.3463000000000003</v>
      </c>
      <c r="R83" s="177">
        <f>P83</f>
        <v>4.3463000000000003</v>
      </c>
      <c r="S83" s="231">
        <f t="shared" si="30"/>
        <v>1216</v>
      </c>
      <c r="T83" s="232">
        <f>S83/365</f>
        <v>3.3315068493150686</v>
      </c>
      <c r="U83" s="232">
        <f>T83*2</f>
        <v>6.6630136986301371</v>
      </c>
      <c r="V83" s="119">
        <f>(1000*F83)/100</f>
        <v>47</v>
      </c>
      <c r="W83" s="120">
        <f>V83/2</f>
        <v>23.5</v>
      </c>
      <c r="X83" s="121">
        <f>R83/2/100</f>
        <v>2.1731500000000001E-2</v>
      </c>
      <c r="Y83" s="233">
        <f>((1-((1+X83)^(-U83)))/(X83))*(W83)</f>
        <v>144.32032787384921</v>
      </c>
      <c r="Z83" s="119">
        <f>1000/((1+X83)^(U83))</f>
        <v>866.54054445997645</v>
      </c>
      <c r="AA83" s="234">
        <f>(Z83+Y83)/10</f>
        <v>101.08608723338257</v>
      </c>
      <c r="AB83" s="124">
        <f>R83</f>
        <v>4.3463000000000003</v>
      </c>
    </row>
    <row r="84" spans="1:28" s="185" customFormat="1" x14ac:dyDescent="0.35">
      <c r="A84" s="103" t="s">
        <v>528</v>
      </c>
      <c r="B84" s="103" t="s">
        <v>149</v>
      </c>
      <c r="C84" s="104">
        <v>43661</v>
      </c>
      <c r="D84" s="111">
        <v>47314</v>
      </c>
      <c r="E84" s="111">
        <v>47314</v>
      </c>
      <c r="F84" s="112">
        <v>4.68</v>
      </c>
      <c r="G84" s="112">
        <v>4.68</v>
      </c>
      <c r="H84" s="112">
        <v>4.68</v>
      </c>
      <c r="I84" s="113">
        <v>10</v>
      </c>
      <c r="J84" s="112"/>
      <c r="K84" s="112"/>
      <c r="L84" s="112"/>
      <c r="M84" s="114">
        <v>4.25</v>
      </c>
      <c r="N84" s="114">
        <v>4.25</v>
      </c>
      <c r="O84" s="115"/>
      <c r="P84" s="116">
        <f>VLOOKUP(S84,'Incremented Rates (2)'!$C$2:$E$33,3,TRUE)</f>
        <v>4.3463000000000003</v>
      </c>
      <c r="Q84" s="73">
        <f>P84</f>
        <v>4.3463000000000003</v>
      </c>
      <c r="R84" s="177">
        <f>P84</f>
        <v>4.3463000000000003</v>
      </c>
      <c r="S84" s="117">
        <f t="shared" si="30"/>
        <v>1246</v>
      </c>
      <c r="T84" s="118">
        <f>S84/365</f>
        <v>3.4136986301369863</v>
      </c>
      <c r="U84" s="118">
        <f>T84*2</f>
        <v>6.8273972602739725</v>
      </c>
      <c r="V84" s="119">
        <f>(1000*F84)/100</f>
        <v>46.8</v>
      </c>
      <c r="W84" s="120">
        <f>V84/2</f>
        <v>23.4</v>
      </c>
      <c r="X84" s="121">
        <f>R84/2/100</f>
        <v>2.1731500000000001E-2</v>
      </c>
      <c r="Y84" s="122">
        <f>((1-((1+X84)^(-U84)))/(X84))*(W84)</f>
        <v>146.99789084253123</v>
      </c>
      <c r="Z84" s="119">
        <f>1000/((1+X84)^(U84))</f>
        <v>863.48356133143295</v>
      </c>
      <c r="AA84" s="123">
        <f>(Z84+Y84)/10</f>
        <v>101.04814521739641</v>
      </c>
      <c r="AB84" s="124">
        <f>R84</f>
        <v>4.3463000000000003</v>
      </c>
    </row>
    <row r="85" spans="1:28" x14ac:dyDescent="0.35">
      <c r="A85" s="103" t="s">
        <v>529</v>
      </c>
      <c r="B85" s="46" t="s">
        <v>149</v>
      </c>
      <c r="C85" s="47">
        <v>41106</v>
      </c>
      <c r="D85" s="47">
        <v>47315</v>
      </c>
      <c r="E85" s="47">
        <v>47315</v>
      </c>
      <c r="F85" s="48">
        <v>4.3</v>
      </c>
      <c r="G85" s="48">
        <v>4.3</v>
      </c>
      <c r="H85" s="48">
        <v>4.7968799999999998</v>
      </c>
      <c r="I85" s="49">
        <v>17.010958904109589</v>
      </c>
      <c r="J85" s="48">
        <v>0.16700000000000001</v>
      </c>
      <c r="K85" s="48">
        <v>0.18</v>
      </c>
      <c r="L85" s="48">
        <v>1.84</v>
      </c>
      <c r="M85" s="50">
        <v>4.75</v>
      </c>
      <c r="N85" s="50">
        <v>4.25</v>
      </c>
      <c r="O85" s="51"/>
      <c r="P85" s="116">
        <f>VLOOKUP(S85,'Incremented Rates (2)'!$C$2:$E$33,3,TRUE)</f>
        <v>4.3463000000000003</v>
      </c>
      <c r="Q85" s="75">
        <f>P85</f>
        <v>4.3463000000000003</v>
      </c>
      <c r="R85" s="177">
        <f t="shared" si="29"/>
        <v>4.3463000000000003</v>
      </c>
      <c r="S85" s="52">
        <f t="shared" si="30"/>
        <v>1247</v>
      </c>
      <c r="T85" s="53">
        <f t="shared" si="33"/>
        <v>3.4164383561643836</v>
      </c>
      <c r="U85" s="53">
        <f t="shared" si="34"/>
        <v>6.8328767123287673</v>
      </c>
      <c r="V85" s="54">
        <f t="shared" si="31"/>
        <v>43</v>
      </c>
      <c r="W85" s="55">
        <f t="shared" si="35"/>
        <v>21.5</v>
      </c>
      <c r="X85" s="56">
        <f t="shared" si="36"/>
        <v>2.1731500000000001E-2</v>
      </c>
      <c r="Y85" s="57">
        <f t="shared" si="32"/>
        <v>135.16279462996388</v>
      </c>
      <c r="Z85" s="54">
        <f t="shared" si="37"/>
        <v>863.38184783715997</v>
      </c>
      <c r="AA85" s="58">
        <f t="shared" si="38"/>
        <v>99.854464246712382</v>
      </c>
      <c r="AB85" s="65">
        <f>R85</f>
        <v>4.3463000000000003</v>
      </c>
    </row>
    <row r="86" spans="1:28" x14ac:dyDescent="0.35">
      <c r="A86" s="9" t="s">
        <v>530</v>
      </c>
      <c r="B86" s="1" t="s">
        <v>9</v>
      </c>
      <c r="C86" s="4">
        <v>40385</v>
      </c>
      <c r="D86" s="4">
        <v>47325</v>
      </c>
      <c r="E86" s="4">
        <v>46229</v>
      </c>
      <c r="F86" s="5">
        <v>4.34375</v>
      </c>
      <c r="G86" s="5">
        <v>5.59375</v>
      </c>
      <c r="H86" s="5">
        <v>4.7968799999999998</v>
      </c>
      <c r="I86" s="6">
        <v>19.013698630136986</v>
      </c>
      <c r="J86" s="5">
        <v>0.26600000000000001</v>
      </c>
      <c r="K86" s="5">
        <v>0.19</v>
      </c>
      <c r="L86" s="5">
        <v>3.82</v>
      </c>
      <c r="M86" s="2">
        <v>5.5</v>
      </c>
      <c r="N86" s="2">
        <v>4.25</v>
      </c>
      <c r="O86" s="7">
        <v>9.375E-2</v>
      </c>
      <c r="P86" s="257">
        <v>3.2709999999999999</v>
      </c>
      <c r="Q86" s="73">
        <f t="shared" ref="Q86:Q103" si="39">P86</f>
        <v>3.2709999999999999</v>
      </c>
      <c r="R86" s="177">
        <f t="shared" si="29"/>
        <v>3.2709999999999999</v>
      </c>
      <c r="S86" s="193">
        <f t="shared" si="30"/>
        <v>161</v>
      </c>
      <c r="T86" s="35">
        <f t="shared" si="33"/>
        <v>0.44109589041095892</v>
      </c>
      <c r="U86" s="35">
        <f t="shared" si="34"/>
        <v>0.88219178082191785</v>
      </c>
      <c r="V86" s="36">
        <f t="shared" si="31"/>
        <v>43.4375</v>
      </c>
      <c r="W86" s="37">
        <f t="shared" si="35"/>
        <v>21.71875</v>
      </c>
      <c r="X86" s="38">
        <f t="shared" si="36"/>
        <v>1.6354999999999998E-2</v>
      </c>
      <c r="Y86" s="39">
        <f t="shared" si="32"/>
        <v>18.869759028534091</v>
      </c>
      <c r="Z86" s="36">
        <f t="shared" si="37"/>
        <v>985.79039268320344</v>
      </c>
      <c r="AA86" s="40">
        <f t="shared" si="38"/>
        <v>100.46601517117375</v>
      </c>
      <c r="AB86" s="60">
        <f t="shared" ref="AB86:AB103" si="40">(V86/AA86)*10</f>
        <v>4.3236013617133411</v>
      </c>
    </row>
    <row r="87" spans="1:28" x14ac:dyDescent="0.35">
      <c r="A87" s="9" t="s">
        <v>531</v>
      </c>
      <c r="B87" s="1" t="s">
        <v>9</v>
      </c>
      <c r="C87" s="4">
        <v>41481</v>
      </c>
      <c r="D87" s="4">
        <v>47325</v>
      </c>
      <c r="E87" s="4">
        <v>46229</v>
      </c>
      <c r="F87" s="5">
        <v>4.296875</v>
      </c>
      <c r="G87" s="5">
        <v>4.796875</v>
      </c>
      <c r="H87" s="5">
        <v>4.7968799999999998</v>
      </c>
      <c r="I87" s="6">
        <v>16.010958904109589</v>
      </c>
      <c r="J87" s="5">
        <v>0.121</v>
      </c>
      <c r="K87" s="5">
        <v>0.09</v>
      </c>
      <c r="L87" s="5">
        <v>2.9450000000000003</v>
      </c>
      <c r="M87" s="2">
        <v>4.75</v>
      </c>
      <c r="N87" s="2">
        <v>4.25</v>
      </c>
      <c r="O87" s="7">
        <v>4.6875E-2</v>
      </c>
      <c r="P87" s="257">
        <v>3.2709999999999999</v>
      </c>
      <c r="Q87" s="73">
        <f t="shared" si="39"/>
        <v>3.2709999999999999</v>
      </c>
      <c r="R87" s="177">
        <f t="shared" si="29"/>
        <v>3.2709999999999999</v>
      </c>
      <c r="S87" s="193">
        <f t="shared" si="30"/>
        <v>161</v>
      </c>
      <c r="T87" s="35">
        <f t="shared" si="33"/>
        <v>0.44109589041095892</v>
      </c>
      <c r="U87" s="35">
        <f t="shared" si="34"/>
        <v>0.88219178082191785</v>
      </c>
      <c r="V87" s="36">
        <f t="shared" si="31"/>
        <v>42.96875</v>
      </c>
      <c r="W87" s="37">
        <f t="shared" si="35"/>
        <v>21.484375</v>
      </c>
      <c r="X87" s="38">
        <f t="shared" si="36"/>
        <v>1.6354999999999998E-2</v>
      </c>
      <c r="Y87" s="39">
        <f t="shared" si="32"/>
        <v>18.666128535420413</v>
      </c>
      <c r="Z87" s="36">
        <f t="shared" si="37"/>
        <v>985.79039268320344</v>
      </c>
      <c r="AA87" s="40">
        <f t="shared" si="38"/>
        <v>100.44565212186238</v>
      </c>
      <c r="AB87" s="60">
        <f t="shared" si="40"/>
        <v>4.2778108451991113</v>
      </c>
    </row>
    <row r="88" spans="1:28" s="235" customFormat="1" x14ac:dyDescent="0.35">
      <c r="A88" s="103" t="s">
        <v>750</v>
      </c>
      <c r="B88" s="228" t="s">
        <v>149</v>
      </c>
      <c r="C88" s="229">
        <v>45499</v>
      </c>
      <c r="D88" s="229">
        <v>47325</v>
      </c>
      <c r="E88" s="229">
        <v>47325</v>
      </c>
      <c r="F88" s="112">
        <v>4.13</v>
      </c>
      <c r="G88" s="112">
        <v>4.13</v>
      </c>
      <c r="H88" s="112">
        <v>4.0999999999999996</v>
      </c>
      <c r="I88" s="113">
        <v>5</v>
      </c>
      <c r="J88" s="112"/>
      <c r="K88" s="112"/>
      <c r="L88" s="112"/>
      <c r="M88" s="114">
        <v>4.25</v>
      </c>
      <c r="N88" s="114">
        <v>4.25</v>
      </c>
      <c r="O88" s="115"/>
      <c r="P88" s="230">
        <f>VLOOKUP(S88,'Incremented Rates (2)'!$C$2:$E$33,3,TRUE)</f>
        <v>4.3463000000000003</v>
      </c>
      <c r="Q88" s="76">
        <f>P88</f>
        <v>4.3463000000000003</v>
      </c>
      <c r="R88" s="177">
        <f>P88</f>
        <v>4.3463000000000003</v>
      </c>
      <c r="S88" s="231">
        <f t="shared" si="30"/>
        <v>1257</v>
      </c>
      <c r="T88" s="232">
        <f>S88/365</f>
        <v>3.4438356164383563</v>
      </c>
      <c r="U88" s="232">
        <f>T88*2</f>
        <v>6.8876712328767127</v>
      </c>
      <c r="V88" s="119">
        <f>(1000*F88)/100</f>
        <v>41.3</v>
      </c>
      <c r="W88" s="120">
        <f>V88/2</f>
        <v>20.65</v>
      </c>
      <c r="X88" s="121">
        <f>R88/2/100</f>
        <v>2.1731500000000001E-2</v>
      </c>
      <c r="Y88" s="233">
        <f>((1-((1+X88)^(-U88)))/(X88))*(W88)</f>
        <v>130.78503903565527</v>
      </c>
      <c r="Z88" s="119">
        <f>1000/((1+X88)^(U88))</f>
        <v>862.36537163179935</v>
      </c>
      <c r="AA88" s="234">
        <f>(Z88+Y88)/10</f>
        <v>99.315041066745465</v>
      </c>
      <c r="AB88" s="124">
        <f>R88</f>
        <v>4.3463000000000003</v>
      </c>
    </row>
    <row r="89" spans="1:28" s="235" customFormat="1" x14ac:dyDescent="0.35">
      <c r="A89" s="103" t="s">
        <v>756</v>
      </c>
      <c r="B89" s="228" t="s">
        <v>149</v>
      </c>
      <c r="C89" s="229">
        <v>45520</v>
      </c>
      <c r="D89" s="229">
        <v>47346</v>
      </c>
      <c r="E89" s="229">
        <v>47346</v>
      </c>
      <c r="F89" s="112">
        <v>4.13</v>
      </c>
      <c r="G89" s="112">
        <v>4.13</v>
      </c>
      <c r="H89" s="112">
        <v>4.13</v>
      </c>
      <c r="I89" s="113">
        <v>5</v>
      </c>
      <c r="J89" s="112"/>
      <c r="K89" s="112"/>
      <c r="L89" s="112"/>
      <c r="M89" s="114">
        <v>4.25</v>
      </c>
      <c r="N89" s="114">
        <v>4.25</v>
      </c>
      <c r="O89" s="115"/>
      <c r="P89" s="230">
        <f>VLOOKUP(S89,'Incremented Rates (2)'!$C$2:$E$33,3,TRUE)</f>
        <v>4.5831499999999998</v>
      </c>
      <c r="Q89" s="76">
        <f>P89</f>
        <v>4.5831499999999998</v>
      </c>
      <c r="R89" s="177">
        <f>P89</f>
        <v>4.5831499999999998</v>
      </c>
      <c r="S89" s="231">
        <f>E89-$E$1</f>
        <v>1278</v>
      </c>
      <c r="T89" s="232">
        <f>S89/365</f>
        <v>3.5013698630136987</v>
      </c>
      <c r="U89" s="232">
        <f>T89*2</f>
        <v>7.0027397260273974</v>
      </c>
      <c r="V89" s="119">
        <f>(1000*F89)/100</f>
        <v>41.3</v>
      </c>
      <c r="W89" s="120">
        <f>V89/2</f>
        <v>20.65</v>
      </c>
      <c r="X89" s="121">
        <f>R89/2/100</f>
        <v>2.2915749999999999E-2</v>
      </c>
      <c r="Y89" s="233">
        <f>((1-((1+X89)^(-U89)))/(X89))*(W89)</f>
        <v>132.20906887264911</v>
      </c>
      <c r="Z89" s="119">
        <f>1000/((1+X89)^(U89))</f>
        <v>853.28474721460486</v>
      </c>
      <c r="AA89" s="234">
        <f>(Z89+Y89)/10</f>
        <v>98.549381608725398</v>
      </c>
      <c r="AB89" s="124">
        <f>R89</f>
        <v>4.5831499999999998</v>
      </c>
    </row>
    <row r="90" spans="1:28" x14ac:dyDescent="0.35">
      <c r="A90" s="9" t="s">
        <v>532</v>
      </c>
      <c r="B90" s="1" t="s">
        <v>9</v>
      </c>
      <c r="C90" s="4">
        <v>40052</v>
      </c>
      <c r="D90" s="4">
        <v>47357</v>
      </c>
      <c r="E90" s="4">
        <v>46080</v>
      </c>
      <c r="F90" s="5">
        <v>4.390625</v>
      </c>
      <c r="G90" s="5">
        <v>5.640625</v>
      </c>
      <c r="H90" s="5">
        <v>4.7968799999999998</v>
      </c>
      <c r="I90" s="6">
        <v>20.013698630136986</v>
      </c>
      <c r="J90" s="5">
        <v>0.23499999999999999</v>
      </c>
      <c r="K90" s="5">
        <v>0.14000000000000001</v>
      </c>
      <c r="L90" s="5">
        <v>4.1900000000000004</v>
      </c>
      <c r="M90" s="2">
        <v>5.5</v>
      </c>
      <c r="N90" s="2">
        <v>4.25</v>
      </c>
      <c r="O90" s="7">
        <v>0.140625</v>
      </c>
      <c r="P90" s="32">
        <v>4.0110000000000001</v>
      </c>
      <c r="Q90" s="73">
        <f t="shared" si="39"/>
        <v>4.0110000000000001</v>
      </c>
      <c r="R90" s="177">
        <f t="shared" si="29"/>
        <v>4.0110000000000001</v>
      </c>
      <c r="S90" s="193">
        <f t="shared" si="30"/>
        <v>12</v>
      </c>
      <c r="T90" s="35">
        <f t="shared" si="33"/>
        <v>3.287671232876712E-2</v>
      </c>
      <c r="U90" s="35">
        <f t="shared" si="34"/>
        <v>6.575342465753424E-2</v>
      </c>
      <c r="V90" s="36">
        <f t="shared" si="31"/>
        <v>43.90625</v>
      </c>
      <c r="W90" s="37">
        <f t="shared" si="35"/>
        <v>21.953125</v>
      </c>
      <c r="X90" s="38">
        <f t="shared" si="36"/>
        <v>2.0055E-2</v>
      </c>
      <c r="Y90" s="39">
        <f t="shared" si="32"/>
        <v>1.4282765764015852</v>
      </c>
      <c r="Z90" s="36">
        <f t="shared" si="37"/>
        <v>998.69521597769187</v>
      </c>
      <c r="AA90" s="40">
        <f t="shared" si="38"/>
        <v>100.01234925540935</v>
      </c>
      <c r="AB90" s="60">
        <f t="shared" si="40"/>
        <v>4.3900828574552513</v>
      </c>
    </row>
    <row r="91" spans="1:28" s="235" customFormat="1" x14ac:dyDescent="0.35">
      <c r="A91" s="103" t="s">
        <v>681</v>
      </c>
      <c r="B91" s="228" t="s">
        <v>149</v>
      </c>
      <c r="C91" s="229">
        <v>44818</v>
      </c>
      <c r="D91" s="229">
        <v>47375</v>
      </c>
      <c r="E91" s="229">
        <v>47375</v>
      </c>
      <c r="F91" s="112">
        <v>4.68</v>
      </c>
      <c r="G91" s="112">
        <v>4.68</v>
      </c>
      <c r="H91" s="112">
        <v>4.7</v>
      </c>
      <c r="I91" s="113">
        <v>7</v>
      </c>
      <c r="J91" s="112"/>
      <c r="K91" s="112"/>
      <c r="L91" s="112"/>
      <c r="M91" s="114">
        <v>4.25</v>
      </c>
      <c r="N91" s="114">
        <v>4.25</v>
      </c>
      <c r="O91" s="115"/>
      <c r="P91" s="230">
        <f>VLOOKUP(S91,'Incremented Rates (2)'!$C$2:$E$33,3,TRUE)</f>
        <v>4.5831499999999998</v>
      </c>
      <c r="Q91" s="76">
        <f>P91</f>
        <v>4.5831499999999998</v>
      </c>
      <c r="R91" s="177">
        <f>P91</f>
        <v>4.5831499999999998</v>
      </c>
      <c r="S91" s="231">
        <f t="shared" si="30"/>
        <v>1307</v>
      </c>
      <c r="T91" s="232">
        <f>S91/365</f>
        <v>3.580821917808219</v>
      </c>
      <c r="U91" s="232">
        <f>T91*2</f>
        <v>7.161643835616438</v>
      </c>
      <c r="V91" s="119">
        <f>(1000*F91)/100</f>
        <v>46.8</v>
      </c>
      <c r="W91" s="120">
        <f>V91/2</f>
        <v>23.4</v>
      </c>
      <c r="X91" s="121">
        <f>R91/2/100</f>
        <v>2.2915749999999999E-2</v>
      </c>
      <c r="Y91" s="233">
        <f>((1-((1+X91)^(-U91)))/(X91))*(W91)</f>
        <v>152.94697200829859</v>
      </c>
      <c r="Z91" s="119">
        <f>1000/((1+X91)^(U91))</f>
        <v>850.21818060687315</v>
      </c>
      <c r="AA91" s="234">
        <f>(Z91+Y91)/10</f>
        <v>100.31651526151718</v>
      </c>
      <c r="AB91" s="124">
        <f>R91</f>
        <v>4.5831499999999998</v>
      </c>
    </row>
    <row r="92" spans="1:28" s="235" customFormat="1" x14ac:dyDescent="0.35">
      <c r="A92" s="103" t="s">
        <v>760</v>
      </c>
      <c r="B92" s="228" t="s">
        <v>149</v>
      </c>
      <c r="C92" s="229">
        <v>45551</v>
      </c>
      <c r="D92" s="229">
        <v>47377</v>
      </c>
      <c r="E92" s="229">
        <v>47377</v>
      </c>
      <c r="F92" s="112">
        <v>4.13</v>
      </c>
      <c r="G92" s="112">
        <v>4.13</v>
      </c>
      <c r="H92" s="112">
        <v>4.13</v>
      </c>
      <c r="I92" s="113">
        <v>5</v>
      </c>
      <c r="J92" s="112"/>
      <c r="K92" s="112"/>
      <c r="L92" s="112"/>
      <c r="M92" s="114">
        <v>4.25</v>
      </c>
      <c r="N92" s="114">
        <v>4.25</v>
      </c>
      <c r="O92" s="115"/>
      <c r="P92" s="230">
        <f>VLOOKUP(S92,'Incremented Rates (2)'!$C$2:$E$33,3,TRUE)</f>
        <v>4.5831499999999998</v>
      </c>
      <c r="Q92" s="76">
        <f>P92</f>
        <v>4.5831499999999998</v>
      </c>
      <c r="R92" s="177">
        <f>P92</f>
        <v>4.5831499999999998</v>
      </c>
      <c r="S92" s="231">
        <f>E92-$E$1</f>
        <v>1309</v>
      </c>
      <c r="T92" s="232">
        <f>S92/365</f>
        <v>3.5863013698630137</v>
      </c>
      <c r="U92" s="232">
        <f>T92*2</f>
        <v>7.1726027397260275</v>
      </c>
      <c r="V92" s="119">
        <f>(1000*F92)/100</f>
        <v>41.3</v>
      </c>
      <c r="W92" s="120">
        <f>V92/2</f>
        <v>20.65</v>
      </c>
      <c r="X92" s="121">
        <f>R92/2/100</f>
        <v>2.2915749999999999E-2</v>
      </c>
      <c r="Y92" s="233">
        <f>((1-((1+X92)^(-U92)))/(X92))*(W92)</f>
        <v>135.16264517560069</v>
      </c>
      <c r="Z92" s="119">
        <f>1000/((1+X92)^(U92))</f>
        <v>850.0070999427229</v>
      </c>
      <c r="AA92" s="234">
        <f>(Z92+Y92)/10</f>
        <v>98.516974511832359</v>
      </c>
      <c r="AB92" s="124">
        <f>R92</f>
        <v>4.5831499999999998</v>
      </c>
    </row>
    <row r="93" spans="1:28" x14ac:dyDescent="0.35">
      <c r="A93" s="9" t="s">
        <v>533</v>
      </c>
      <c r="B93" s="1" t="s">
        <v>9</v>
      </c>
      <c r="C93" s="4">
        <v>39713</v>
      </c>
      <c r="D93" s="4">
        <v>47383</v>
      </c>
      <c r="E93" s="4">
        <v>46103</v>
      </c>
      <c r="F93" s="5">
        <v>4.5625</v>
      </c>
      <c r="G93" s="5">
        <v>5.8125</v>
      </c>
      <c r="H93" s="5">
        <v>4.7968799999999998</v>
      </c>
      <c r="I93" s="6">
        <v>21.013698630136986</v>
      </c>
      <c r="J93" s="5">
        <v>3.044</v>
      </c>
      <c r="K93" s="5">
        <v>1.51</v>
      </c>
      <c r="L93" s="5">
        <v>4.1900000000000004</v>
      </c>
      <c r="M93" s="2">
        <v>5.5</v>
      </c>
      <c r="N93" s="2">
        <v>4.25</v>
      </c>
      <c r="O93" s="7">
        <v>0.3125</v>
      </c>
      <c r="P93" s="32">
        <v>3.0430000000000001</v>
      </c>
      <c r="Q93" s="73">
        <f t="shared" si="39"/>
        <v>3.0430000000000001</v>
      </c>
      <c r="R93" s="177">
        <f t="shared" si="29"/>
        <v>3.0430000000000001</v>
      </c>
      <c r="S93" s="193">
        <f t="shared" si="30"/>
        <v>35</v>
      </c>
      <c r="T93" s="35">
        <f t="shared" si="33"/>
        <v>9.5890410958904104E-2</v>
      </c>
      <c r="U93" s="35">
        <f t="shared" si="34"/>
        <v>0.19178082191780821</v>
      </c>
      <c r="V93" s="36">
        <f t="shared" si="31"/>
        <v>45.625</v>
      </c>
      <c r="W93" s="37">
        <f t="shared" si="35"/>
        <v>22.8125</v>
      </c>
      <c r="X93" s="38">
        <f t="shared" si="36"/>
        <v>1.5215000000000001E-2</v>
      </c>
      <c r="Y93" s="39">
        <f t="shared" si="32"/>
        <v>4.3357698211145834</v>
      </c>
      <c r="Z93" s="36">
        <f t="shared" si="37"/>
        <v>997.10821971163796</v>
      </c>
      <c r="AA93" s="40">
        <f t="shared" si="38"/>
        <v>100.14439895327526</v>
      </c>
      <c r="AB93" s="60">
        <f t="shared" si="40"/>
        <v>4.5559212973346046</v>
      </c>
    </row>
    <row r="94" spans="1:28" x14ac:dyDescent="0.35">
      <c r="A94" s="9" t="s">
        <v>534</v>
      </c>
      <c r="B94" s="1" t="s">
        <v>9</v>
      </c>
      <c r="C94" s="4">
        <v>39363</v>
      </c>
      <c r="D94" s="4">
        <v>47399</v>
      </c>
      <c r="E94" s="4">
        <v>46120</v>
      </c>
      <c r="F94" s="5">
        <v>4.625</v>
      </c>
      <c r="G94" s="5">
        <v>5.875</v>
      </c>
      <c r="H94" s="5">
        <v>4.7968799999999998</v>
      </c>
      <c r="I94" s="6">
        <v>22.016438356164382</v>
      </c>
      <c r="J94" s="5">
        <v>4.8730000000000002</v>
      </c>
      <c r="K94" s="5">
        <v>5.28</v>
      </c>
      <c r="L94" s="5">
        <v>4.1900000000000004</v>
      </c>
      <c r="M94" s="2">
        <v>5.5</v>
      </c>
      <c r="N94" s="2">
        <v>4.25</v>
      </c>
      <c r="O94" s="7">
        <v>0.375</v>
      </c>
      <c r="P94" s="32">
        <v>3.0430000000000001</v>
      </c>
      <c r="Q94" s="73">
        <f t="shared" si="39"/>
        <v>3.0430000000000001</v>
      </c>
      <c r="R94" s="177">
        <f t="shared" si="29"/>
        <v>3.0430000000000001</v>
      </c>
      <c r="S94" s="193">
        <f t="shared" si="30"/>
        <v>52</v>
      </c>
      <c r="T94" s="35">
        <f t="shared" si="33"/>
        <v>0.14246575342465753</v>
      </c>
      <c r="U94" s="35">
        <f t="shared" si="34"/>
        <v>0.28493150684931506</v>
      </c>
      <c r="V94" s="36">
        <f t="shared" si="31"/>
        <v>46.25</v>
      </c>
      <c r="W94" s="37">
        <f t="shared" si="35"/>
        <v>23.125</v>
      </c>
      <c r="X94" s="38">
        <f t="shared" si="36"/>
        <v>1.5215000000000001E-2</v>
      </c>
      <c r="Y94" s="39">
        <f t="shared" si="32"/>
        <v>6.5253696395592025</v>
      </c>
      <c r="Z94" s="36">
        <f t="shared" si="37"/>
        <v>995.70665949985334</v>
      </c>
      <c r="AA94" s="40">
        <f t="shared" si="38"/>
        <v>100.22320291394126</v>
      </c>
      <c r="AB94" s="60">
        <f t="shared" si="40"/>
        <v>4.6146998554529857</v>
      </c>
    </row>
    <row r="95" spans="1:28" x14ac:dyDescent="0.35">
      <c r="A95" s="103" t="s">
        <v>535</v>
      </c>
      <c r="B95" s="110" t="s">
        <v>149</v>
      </c>
      <c r="C95" s="111">
        <v>43753</v>
      </c>
      <c r="D95" s="111">
        <v>47406</v>
      </c>
      <c r="E95" s="111">
        <v>47406</v>
      </c>
      <c r="F95" s="112">
        <v>4.8099999999999996</v>
      </c>
      <c r="G95" s="112">
        <v>4.8099999999999996</v>
      </c>
      <c r="H95" s="112">
        <v>4.68</v>
      </c>
      <c r="I95" s="113">
        <v>10</v>
      </c>
      <c r="J95" s="112"/>
      <c r="K95" s="112"/>
      <c r="L95" s="112"/>
      <c r="M95" s="114">
        <v>4.25</v>
      </c>
      <c r="N95" s="114">
        <v>4.25</v>
      </c>
      <c r="O95" s="115"/>
      <c r="P95" s="116">
        <f>VLOOKUP(S95,'Incremented Rates (2)'!$C$2:$E$33,3,TRUE)</f>
        <v>4.5831499999999998</v>
      </c>
      <c r="Q95" s="75">
        <f>P95</f>
        <v>4.5831499999999998</v>
      </c>
      <c r="R95" s="177">
        <f>P95</f>
        <v>4.5831499999999998</v>
      </c>
      <c r="S95" s="117">
        <f t="shared" si="30"/>
        <v>1338</v>
      </c>
      <c r="T95" s="118">
        <f>S95/365</f>
        <v>3.6657534246575341</v>
      </c>
      <c r="U95" s="118">
        <f>T95*2</f>
        <v>7.3315068493150681</v>
      </c>
      <c r="V95" s="119">
        <f>(1000*F95)/100</f>
        <v>48.1</v>
      </c>
      <c r="W95" s="120">
        <f>V95/2</f>
        <v>24.05</v>
      </c>
      <c r="X95" s="121">
        <f>R95/2/100</f>
        <v>2.2915749999999999E-2</v>
      </c>
      <c r="Y95" s="122">
        <f>((1-((1+X95)^(-U95)))/(X95))*(W95)</f>
        <v>160.62301606437688</v>
      </c>
      <c r="Z95" s="119">
        <f>1000/((1+X95)^(U95))</f>
        <v>846.95231266622693</v>
      </c>
      <c r="AA95" s="123">
        <f>(Z95+Y95)/10</f>
        <v>100.75753287306038</v>
      </c>
      <c r="AB95" s="124">
        <f>R95</f>
        <v>4.5831499999999998</v>
      </c>
    </row>
    <row r="96" spans="1:28" s="235" customFormat="1" x14ac:dyDescent="0.35">
      <c r="A96" s="224" t="s">
        <v>764</v>
      </c>
      <c r="B96" s="228" t="s">
        <v>149</v>
      </c>
      <c r="C96" s="229">
        <v>45587</v>
      </c>
      <c r="D96" s="229">
        <v>47413</v>
      </c>
      <c r="E96" s="229">
        <v>47413</v>
      </c>
      <c r="F96" s="112">
        <v>4.16</v>
      </c>
      <c r="G96" s="112">
        <v>4.16</v>
      </c>
      <c r="H96" s="112">
        <v>4.13</v>
      </c>
      <c r="I96" s="113">
        <v>5</v>
      </c>
      <c r="J96" s="112"/>
      <c r="K96" s="112"/>
      <c r="L96" s="112"/>
      <c r="M96" s="114">
        <v>4.25</v>
      </c>
      <c r="N96" s="114">
        <v>4.25</v>
      </c>
      <c r="O96" s="115"/>
      <c r="P96" s="230">
        <f>VLOOKUP(S96,'Incremented Rates (2)'!$C$2:$E$33,3,TRUE)</f>
        <v>4.5831499999999998</v>
      </c>
      <c r="Q96" s="76">
        <f>P96</f>
        <v>4.5831499999999998</v>
      </c>
      <c r="R96" s="177">
        <f>P96</f>
        <v>4.5831499999999998</v>
      </c>
      <c r="S96" s="231">
        <f>E96-$E$1</f>
        <v>1345</v>
      </c>
      <c r="T96" s="232">
        <f>S96/365</f>
        <v>3.6849315068493151</v>
      </c>
      <c r="U96" s="232">
        <f>T96*2</f>
        <v>7.3698630136986303</v>
      </c>
      <c r="V96" s="119">
        <f>(1000*F96)/100</f>
        <v>41.6</v>
      </c>
      <c r="W96" s="120">
        <f>V96/2</f>
        <v>20.8</v>
      </c>
      <c r="X96" s="121">
        <f>R96/2/100</f>
        <v>2.2915749999999999E-2</v>
      </c>
      <c r="Y96" s="233">
        <f>((1-((1+X96)^(-U96)))/(X96))*(W96)</f>
        <v>139.58499252144247</v>
      </c>
      <c r="Z96" s="119">
        <f>1000/((1+X96)^(U96))</f>
        <v>846.2165965205171</v>
      </c>
      <c r="AA96" s="234">
        <f>(Z96+Y96)/10</f>
        <v>98.580158904195955</v>
      </c>
      <c r="AB96" s="124">
        <f>R96</f>
        <v>4.5831499999999998</v>
      </c>
    </row>
    <row r="97" spans="1:28" x14ac:dyDescent="0.35">
      <c r="A97" s="9" t="s">
        <v>536</v>
      </c>
      <c r="B97" s="1" t="s">
        <v>9</v>
      </c>
      <c r="C97" s="4">
        <v>40522</v>
      </c>
      <c r="D97" s="4">
        <v>47462</v>
      </c>
      <c r="E97" s="4">
        <v>46183</v>
      </c>
      <c r="F97" s="5">
        <v>4.3958329999999997</v>
      </c>
      <c r="G97" s="5">
        <v>5.6458329999999997</v>
      </c>
      <c r="H97" s="5">
        <v>4.7968799999999998</v>
      </c>
      <c r="I97" s="6">
        <v>19.013698630136986</v>
      </c>
      <c r="J97" s="5">
        <v>0.24099999999999999</v>
      </c>
      <c r="K97" s="5">
        <v>0.16</v>
      </c>
      <c r="L97" s="5">
        <v>4.1900000000000004</v>
      </c>
      <c r="M97" s="2">
        <v>5.5</v>
      </c>
      <c r="N97" s="2">
        <v>4.25</v>
      </c>
      <c r="O97" s="7">
        <v>0.14583299999999999</v>
      </c>
      <c r="P97" s="32">
        <v>3.097</v>
      </c>
      <c r="Q97" s="73">
        <f t="shared" si="39"/>
        <v>3.097</v>
      </c>
      <c r="R97" s="177">
        <f t="shared" si="29"/>
        <v>3.097</v>
      </c>
      <c r="S97" s="193">
        <f t="shared" si="30"/>
        <v>115</v>
      </c>
      <c r="T97" s="35">
        <f t="shared" si="33"/>
        <v>0.31506849315068491</v>
      </c>
      <c r="U97" s="35">
        <f t="shared" si="34"/>
        <v>0.63013698630136983</v>
      </c>
      <c r="V97" s="36">
        <f t="shared" si="31"/>
        <v>43.958329999999997</v>
      </c>
      <c r="W97" s="37">
        <f t="shared" si="35"/>
        <v>21.979164999999998</v>
      </c>
      <c r="X97" s="38">
        <f t="shared" si="36"/>
        <v>1.5485000000000001E-2</v>
      </c>
      <c r="Y97" s="39">
        <f t="shared" si="32"/>
        <v>13.677420992339645</v>
      </c>
      <c r="Z97" s="36">
        <f t="shared" si="37"/>
        <v>990.36383483783936</v>
      </c>
      <c r="AA97" s="40">
        <f t="shared" si="38"/>
        <v>100.4041255830179</v>
      </c>
      <c r="AB97" s="60">
        <f t="shared" si="40"/>
        <v>4.3781398169394539</v>
      </c>
    </row>
    <row r="98" spans="1:28" s="235" customFormat="1" x14ac:dyDescent="0.35">
      <c r="A98" s="103" t="s">
        <v>688</v>
      </c>
      <c r="B98" s="228" t="s">
        <v>149</v>
      </c>
      <c r="C98" s="229">
        <v>44909</v>
      </c>
      <c r="D98" s="229">
        <v>47466</v>
      </c>
      <c r="E98" s="229">
        <v>47466</v>
      </c>
      <c r="F98" s="112">
        <v>4.68</v>
      </c>
      <c r="G98" s="112">
        <v>4.68</v>
      </c>
      <c r="H98" s="112">
        <v>4.68</v>
      </c>
      <c r="I98" s="113">
        <v>7</v>
      </c>
      <c r="J98" s="112"/>
      <c r="K98" s="112"/>
      <c r="L98" s="112"/>
      <c r="M98" s="114">
        <v>4.25</v>
      </c>
      <c r="N98" s="114">
        <v>4.25</v>
      </c>
      <c r="O98" s="115"/>
      <c r="P98" s="230">
        <f>VLOOKUP(S98,'Incremented Rates (2)'!$C$2:$E$33,3,TRUE)</f>
        <v>4.5831499999999998</v>
      </c>
      <c r="Q98" s="242">
        <f>P98</f>
        <v>4.5831499999999998</v>
      </c>
      <c r="R98" s="177">
        <f>P98</f>
        <v>4.5831499999999998</v>
      </c>
      <c r="S98" s="231">
        <f t="shared" si="30"/>
        <v>1398</v>
      </c>
      <c r="T98" s="232">
        <f>S98/365</f>
        <v>3.8301369863013699</v>
      </c>
      <c r="U98" s="232">
        <f>T98*2</f>
        <v>7.6602739726027398</v>
      </c>
      <c r="V98" s="119">
        <f>(1000*F98)/100</f>
        <v>46.8</v>
      </c>
      <c r="W98" s="120">
        <f>V98/2</f>
        <v>23.4</v>
      </c>
      <c r="X98" s="121">
        <f t="shared" si="36"/>
        <v>2.2915749999999999E-2</v>
      </c>
      <c r="Y98" s="233">
        <f t="shared" si="32"/>
        <v>162.70011584698875</v>
      </c>
      <c r="Z98" s="119">
        <f t="shared" si="37"/>
        <v>840.66687266151143</v>
      </c>
      <c r="AA98" s="234">
        <f t="shared" si="38"/>
        <v>100.33669885085001</v>
      </c>
      <c r="AB98" s="124">
        <f>R98</f>
        <v>4.5831499999999998</v>
      </c>
    </row>
    <row r="99" spans="1:28" x14ac:dyDescent="0.35">
      <c r="A99" s="103" t="s">
        <v>537</v>
      </c>
      <c r="B99" s="110" t="s">
        <v>149</v>
      </c>
      <c r="C99" s="111">
        <v>43847</v>
      </c>
      <c r="D99" s="111">
        <v>47500</v>
      </c>
      <c r="E99" s="111">
        <v>47500</v>
      </c>
      <c r="F99" s="112">
        <v>4.8499999999999996</v>
      </c>
      <c r="G99" s="112">
        <v>4.8499999999999996</v>
      </c>
      <c r="H99" s="112">
        <v>4.8099999999999996</v>
      </c>
      <c r="I99" s="113">
        <v>10</v>
      </c>
      <c r="J99" s="112"/>
      <c r="K99" s="112"/>
      <c r="L99" s="112"/>
      <c r="M99" s="114">
        <v>4.25</v>
      </c>
      <c r="N99" s="114">
        <v>4.25</v>
      </c>
      <c r="O99" s="115"/>
      <c r="P99" s="116">
        <f>VLOOKUP(S99,'Incremented Rates (2)'!$C$2:$E$33,3,TRUE)</f>
        <v>4.5831499999999998</v>
      </c>
      <c r="Q99" s="125">
        <f>P99</f>
        <v>4.5831499999999998</v>
      </c>
      <c r="R99" s="177">
        <f>P99</f>
        <v>4.5831499999999998</v>
      </c>
      <c r="S99" s="117">
        <f t="shared" si="30"/>
        <v>1432</v>
      </c>
      <c r="T99" s="118">
        <f>S99/365</f>
        <v>3.9232876712328766</v>
      </c>
      <c r="U99" s="118">
        <f>T99*2</f>
        <v>7.8465753424657532</v>
      </c>
      <c r="V99" s="119">
        <f>(1000*F99)/100</f>
        <v>48.5</v>
      </c>
      <c r="W99" s="120">
        <f>V99/2</f>
        <v>24.25</v>
      </c>
      <c r="X99" s="121">
        <f>R99/2/100</f>
        <v>2.2915749999999999E-2</v>
      </c>
      <c r="Y99" s="122">
        <f>((1-((1+X99)^(-U99)))/(X99))*(W99)</f>
        <v>172.35735728440264</v>
      </c>
      <c r="Z99" s="119">
        <f>1000/((1+X99)^(U99))</f>
        <v>837.12585112618353</v>
      </c>
      <c r="AA99" s="123">
        <f>(Z99+Y99)/10</f>
        <v>100.94832084105862</v>
      </c>
      <c r="AB99" s="124">
        <f>R99</f>
        <v>4.5831499999999998</v>
      </c>
    </row>
    <row r="100" spans="1:28" x14ac:dyDescent="0.35">
      <c r="A100" s="9" t="s">
        <v>538</v>
      </c>
      <c r="B100" s="1" t="s">
        <v>9</v>
      </c>
      <c r="C100" s="4">
        <v>39832</v>
      </c>
      <c r="D100" s="4">
        <v>47502</v>
      </c>
      <c r="E100" s="4">
        <v>46222</v>
      </c>
      <c r="F100" s="5">
        <v>4.5625</v>
      </c>
      <c r="G100" s="5">
        <v>5.8125</v>
      </c>
      <c r="H100" s="5">
        <v>4.8046899999999999</v>
      </c>
      <c r="I100" s="6">
        <v>21.016438356164382</v>
      </c>
      <c r="J100" s="5">
        <v>0.161</v>
      </c>
      <c r="K100" s="5">
        <v>0.19</v>
      </c>
      <c r="L100" s="5"/>
      <c r="M100" s="2">
        <v>5.5</v>
      </c>
      <c r="N100" s="2">
        <v>4.25</v>
      </c>
      <c r="O100" s="7">
        <v>0.3125</v>
      </c>
      <c r="P100" s="257">
        <v>3.2709999999999999</v>
      </c>
      <c r="Q100" s="73">
        <f t="shared" si="39"/>
        <v>3.2709999999999999</v>
      </c>
      <c r="R100" s="177">
        <f t="shared" si="29"/>
        <v>3.2709999999999999</v>
      </c>
      <c r="S100" s="193">
        <f t="shared" ref="S100:S136" si="41">E100-$E$1</f>
        <v>154</v>
      </c>
      <c r="T100" s="35">
        <f t="shared" si="33"/>
        <v>0.42191780821917807</v>
      </c>
      <c r="U100" s="35">
        <f t="shared" si="34"/>
        <v>0.84383561643835614</v>
      </c>
      <c r="V100" s="36">
        <f t="shared" si="31"/>
        <v>45.625</v>
      </c>
      <c r="W100" s="37">
        <f t="shared" si="35"/>
        <v>22.8125</v>
      </c>
      <c r="X100" s="38">
        <f t="shared" si="36"/>
        <v>1.6354999999999998E-2</v>
      </c>
      <c r="Y100" s="39">
        <f t="shared" si="32"/>
        <v>18.964179484570302</v>
      </c>
      <c r="Z100" s="36">
        <f t="shared" si="37"/>
        <v>986.40398222596616</v>
      </c>
      <c r="AA100" s="40">
        <f t="shared" si="38"/>
        <v>100.53681617105364</v>
      </c>
      <c r="AB100" s="60">
        <f t="shared" si="40"/>
        <v>4.5381385384607249</v>
      </c>
    </row>
    <row r="101" spans="1:28" x14ac:dyDescent="0.35">
      <c r="A101" s="103" t="s">
        <v>539</v>
      </c>
      <c r="B101" s="110" t="s">
        <v>149</v>
      </c>
      <c r="C101" s="111">
        <v>43942</v>
      </c>
      <c r="D101" s="111">
        <v>47594</v>
      </c>
      <c r="E101" s="111">
        <v>47594</v>
      </c>
      <c r="F101" s="112">
        <v>4.76</v>
      </c>
      <c r="G101" s="112">
        <v>4.76</v>
      </c>
      <c r="H101" s="112">
        <v>4.8499999999999996</v>
      </c>
      <c r="I101" s="113">
        <v>10</v>
      </c>
      <c r="J101" s="112"/>
      <c r="K101" s="112"/>
      <c r="L101" s="112"/>
      <c r="M101" s="114">
        <v>4.25</v>
      </c>
      <c r="N101" s="114">
        <v>4.25</v>
      </c>
      <c r="O101" s="115"/>
      <c r="P101" s="116">
        <f>VLOOKUP(S101,'Incremented Rates (2)'!$C$2:$E$33,3,TRUE)</f>
        <v>4.5831499999999998</v>
      </c>
      <c r="Q101" s="125">
        <f>P101</f>
        <v>4.5831499999999998</v>
      </c>
      <c r="R101" s="177">
        <f>P101</f>
        <v>4.5831499999999998</v>
      </c>
      <c r="S101" s="117">
        <f t="shared" si="41"/>
        <v>1526</v>
      </c>
      <c r="T101" s="118">
        <f>S101/365</f>
        <v>4.1808219178082195</v>
      </c>
      <c r="U101" s="118">
        <f>T101*2</f>
        <v>8.3616438356164391</v>
      </c>
      <c r="V101" s="119">
        <f>(1000*F101)/100</f>
        <v>47.6</v>
      </c>
      <c r="W101" s="120">
        <f>V101/2</f>
        <v>23.8</v>
      </c>
      <c r="X101" s="121">
        <f>R101/2/100</f>
        <v>2.2915749999999999E-2</v>
      </c>
      <c r="Y101" s="122">
        <f>((1-((1+X101)^(-U101)))/(X101))*(W101)</f>
        <v>179.24620129165945</v>
      </c>
      <c r="Z101" s="119">
        <f>1000/((1+X101)^(U101))</f>
        <v>827.41339759456537</v>
      </c>
      <c r="AA101" s="123">
        <f>(Z101+Y101)/10</f>
        <v>100.66595988862248</v>
      </c>
      <c r="AB101" s="124">
        <f>R101</f>
        <v>4.5831499999999998</v>
      </c>
    </row>
    <row r="102" spans="1:28" s="235" customFormat="1" x14ac:dyDescent="0.35">
      <c r="A102" s="103" t="s">
        <v>697</v>
      </c>
      <c r="B102" s="228" t="s">
        <v>149</v>
      </c>
      <c r="C102" s="229">
        <v>45037</v>
      </c>
      <c r="D102" s="229">
        <v>47594</v>
      </c>
      <c r="E102" s="229">
        <v>47594</v>
      </c>
      <c r="F102" s="112">
        <v>4.7</v>
      </c>
      <c r="G102" s="112">
        <v>4.7</v>
      </c>
      <c r="H102" s="112">
        <v>4.68</v>
      </c>
      <c r="I102" s="113">
        <v>7</v>
      </c>
      <c r="J102" s="112"/>
      <c r="K102" s="112"/>
      <c r="L102" s="112"/>
      <c r="M102" s="114">
        <v>4.25</v>
      </c>
      <c r="N102" s="114">
        <v>4.25</v>
      </c>
      <c r="O102" s="115"/>
      <c r="P102" s="230">
        <f>VLOOKUP(S102,'Incremented Rates (2)'!$C$2:$E$33,3,TRUE)</f>
        <v>4.5831499999999998</v>
      </c>
      <c r="Q102" s="242">
        <f>P102</f>
        <v>4.5831499999999998</v>
      </c>
      <c r="R102" s="177">
        <f>P102</f>
        <v>4.5831499999999998</v>
      </c>
      <c r="S102" s="231">
        <f t="shared" si="41"/>
        <v>1526</v>
      </c>
      <c r="T102" s="232">
        <f>S102/365</f>
        <v>4.1808219178082195</v>
      </c>
      <c r="U102" s="232">
        <f>T102*2</f>
        <v>8.3616438356164391</v>
      </c>
      <c r="V102" s="119">
        <f>(1000*F102)/100</f>
        <v>47</v>
      </c>
      <c r="W102" s="120">
        <f>V102/2</f>
        <v>23.5</v>
      </c>
      <c r="X102" s="121">
        <f>R102/2/100</f>
        <v>2.2915749999999999E-2</v>
      </c>
      <c r="Y102" s="233">
        <f>((1-((1+X102)^(-U102)))/(X102))*(W102)</f>
        <v>176.98679539302509</v>
      </c>
      <c r="Z102" s="119">
        <f>1000/((1+X102)^(U102))</f>
        <v>827.41339759456537</v>
      </c>
      <c r="AA102" s="234">
        <f>(Z102+Y102)/10</f>
        <v>100.44001929875904</v>
      </c>
      <c r="AB102" s="124">
        <f>R102</f>
        <v>4.5831499999999998</v>
      </c>
    </row>
    <row r="103" spans="1:28" x14ac:dyDescent="0.35">
      <c r="A103" s="9" t="s">
        <v>540</v>
      </c>
      <c r="B103" s="1" t="s">
        <v>9</v>
      </c>
      <c r="C103" s="4">
        <v>40294</v>
      </c>
      <c r="D103" s="4">
        <v>47599</v>
      </c>
      <c r="E103" s="4">
        <v>46138</v>
      </c>
      <c r="F103" s="5">
        <v>4.3541670000000003</v>
      </c>
      <c r="G103" s="5">
        <v>5.6041670000000003</v>
      </c>
      <c r="H103" s="5">
        <v>4.8046899999999999</v>
      </c>
      <c r="I103" s="6">
        <v>20.013698630136986</v>
      </c>
      <c r="J103" s="5">
        <v>0.24199999999999999</v>
      </c>
      <c r="K103" s="5">
        <v>0.2</v>
      </c>
      <c r="L103" s="5">
        <v>4.5</v>
      </c>
      <c r="M103" s="2">
        <v>5.5</v>
      </c>
      <c r="N103" s="2">
        <v>4.25</v>
      </c>
      <c r="O103" s="7">
        <v>0.104167</v>
      </c>
      <c r="P103" s="32">
        <v>3.097</v>
      </c>
      <c r="Q103" s="179">
        <f t="shared" si="39"/>
        <v>3.097</v>
      </c>
      <c r="R103" s="177">
        <f t="shared" si="29"/>
        <v>3.097</v>
      </c>
      <c r="S103" s="193">
        <f t="shared" si="41"/>
        <v>70</v>
      </c>
      <c r="T103" s="35">
        <f t="shared" si="33"/>
        <v>0.19178082191780821</v>
      </c>
      <c r="U103" s="35">
        <f t="shared" si="34"/>
        <v>0.38356164383561642</v>
      </c>
      <c r="V103" s="36">
        <f t="shared" si="31"/>
        <v>43.541670000000003</v>
      </c>
      <c r="W103" s="37">
        <f t="shared" si="35"/>
        <v>21.770835000000002</v>
      </c>
      <c r="X103" s="38">
        <f t="shared" si="36"/>
        <v>1.5485000000000001E-2</v>
      </c>
      <c r="Y103" s="39">
        <f t="shared" si="32"/>
        <v>8.2620915933865522</v>
      </c>
      <c r="Z103" s="36">
        <f t="shared" si="37"/>
        <v>994.12340002927817</v>
      </c>
      <c r="AA103" s="40">
        <f t="shared" si="38"/>
        <v>100.23854916226648</v>
      </c>
      <c r="AB103" s="60">
        <f t="shared" si="40"/>
        <v>4.3438048898248329</v>
      </c>
    </row>
    <row r="104" spans="1:28" x14ac:dyDescent="0.35">
      <c r="A104" s="103" t="s">
        <v>605</v>
      </c>
      <c r="B104" s="110" t="s">
        <v>149</v>
      </c>
      <c r="C104" s="111">
        <v>43997</v>
      </c>
      <c r="D104" s="111">
        <v>47649</v>
      </c>
      <c r="E104" s="111">
        <v>47649</v>
      </c>
      <c r="F104" s="112">
        <v>5</v>
      </c>
      <c r="G104" s="112">
        <v>5</v>
      </c>
      <c r="H104" s="112">
        <v>4.76</v>
      </c>
      <c r="I104" s="113">
        <v>10</v>
      </c>
      <c r="J104" s="112"/>
      <c r="K104" s="112"/>
      <c r="L104" s="112"/>
      <c r="M104" s="114">
        <v>4.25</v>
      </c>
      <c r="N104" s="114">
        <v>4.25</v>
      </c>
      <c r="O104" s="115"/>
      <c r="P104" s="116">
        <f>VLOOKUP(S104,'Incremented Rates (2)'!$C$2:$E$33,3,TRUE)</f>
        <v>4.5831499999999998</v>
      </c>
      <c r="Q104" s="125">
        <f>P104</f>
        <v>4.5831499999999998</v>
      </c>
      <c r="R104" s="177">
        <f>P104</f>
        <v>4.5831499999999998</v>
      </c>
      <c r="S104" s="117">
        <f t="shared" si="41"/>
        <v>1581</v>
      </c>
      <c r="T104" s="118">
        <f>S104/365</f>
        <v>4.3315068493150681</v>
      </c>
      <c r="U104" s="118">
        <f>T104*2</f>
        <v>8.6630136986301363</v>
      </c>
      <c r="V104" s="119">
        <f>(1000*F104)/100</f>
        <v>50</v>
      </c>
      <c r="W104" s="120">
        <f>V104/2</f>
        <v>25</v>
      </c>
      <c r="X104" s="121">
        <f>R104/2/100</f>
        <v>2.2915749999999999E-2</v>
      </c>
      <c r="Y104" s="122">
        <f>((1-((1+X104)^(-U104)))/(X104))*(W104)</f>
        <v>194.42641137762769</v>
      </c>
      <c r="Z104" s="119">
        <f>1000/((1+X104)^(U104))</f>
        <v>821.78291853892517</v>
      </c>
      <c r="AA104" s="123">
        <f>(Z104+Y104)/10</f>
        <v>101.62093299165528</v>
      </c>
      <c r="AB104" s="124">
        <f>R104</f>
        <v>4.5831499999999998</v>
      </c>
    </row>
    <row r="105" spans="1:28" x14ac:dyDescent="0.35">
      <c r="A105" s="103" t="s">
        <v>541</v>
      </c>
      <c r="B105" s="46" t="s">
        <v>149</v>
      </c>
      <c r="C105" s="47">
        <v>41106</v>
      </c>
      <c r="D105" s="47">
        <v>47680</v>
      </c>
      <c r="E105" s="47">
        <v>47680</v>
      </c>
      <c r="F105" s="48">
        <v>4.3250000000000002</v>
      </c>
      <c r="G105" s="48">
        <v>4.3250000000000002</v>
      </c>
      <c r="H105" s="48">
        <v>4.8046899999999999</v>
      </c>
      <c r="I105" s="49">
        <v>18.010958904109589</v>
      </c>
      <c r="J105" s="48">
        <v>0.16700000000000001</v>
      </c>
      <c r="K105" s="48">
        <v>0.18</v>
      </c>
      <c r="L105" s="48">
        <v>2.1800000000000002</v>
      </c>
      <c r="M105" s="50">
        <v>4.75</v>
      </c>
      <c r="N105" s="50">
        <v>4.25</v>
      </c>
      <c r="O105" s="51"/>
      <c r="P105" s="116">
        <f>VLOOKUP(S105,'Incremented Rates (2)'!$C$2:$E$33,3,TRUE)</f>
        <v>4.5831499999999998</v>
      </c>
      <c r="Q105" s="75">
        <f>P105</f>
        <v>4.5831499999999998</v>
      </c>
      <c r="R105" s="177">
        <f t="shared" si="29"/>
        <v>4.5831499999999998</v>
      </c>
      <c r="S105" s="52">
        <f t="shared" si="41"/>
        <v>1612</v>
      </c>
      <c r="T105" s="53">
        <f t="shared" si="33"/>
        <v>4.4164383561643836</v>
      </c>
      <c r="U105" s="53">
        <f t="shared" si="34"/>
        <v>8.8328767123287673</v>
      </c>
      <c r="V105" s="54">
        <f t="shared" si="31"/>
        <v>43.25</v>
      </c>
      <c r="W105" s="55">
        <f t="shared" si="35"/>
        <v>21.625</v>
      </c>
      <c r="X105" s="56">
        <f t="shared" si="36"/>
        <v>2.2915749999999999E-2</v>
      </c>
      <c r="Y105" s="57">
        <f t="shared" si="32"/>
        <v>171.15768725091078</v>
      </c>
      <c r="Z105" s="54">
        <f t="shared" si="37"/>
        <v>818.62627645687598</v>
      </c>
      <c r="AA105" s="58">
        <f t="shared" si="38"/>
        <v>98.978396370778682</v>
      </c>
      <c r="AB105" s="65">
        <f>R105</f>
        <v>4.5831499999999998</v>
      </c>
    </row>
    <row r="106" spans="1:28" s="235" customFormat="1" x14ac:dyDescent="0.35">
      <c r="A106" s="103" t="s">
        <v>709</v>
      </c>
      <c r="B106" s="228" t="s">
        <v>149</v>
      </c>
      <c r="C106" s="229">
        <v>45128</v>
      </c>
      <c r="D106" s="229">
        <v>47685</v>
      </c>
      <c r="E106" s="229">
        <v>47685</v>
      </c>
      <c r="F106" s="112">
        <v>4.75</v>
      </c>
      <c r="G106" s="112">
        <v>4.75</v>
      </c>
      <c r="H106" s="112">
        <v>4.7</v>
      </c>
      <c r="I106" s="113">
        <v>7</v>
      </c>
      <c r="J106" s="112"/>
      <c r="K106" s="112"/>
      <c r="L106" s="112"/>
      <c r="M106" s="114">
        <v>4.25</v>
      </c>
      <c r="N106" s="114">
        <v>4.25</v>
      </c>
      <c r="O106" s="115"/>
      <c r="P106" s="230">
        <f>VLOOKUP(S106,'Incremented Rates (2)'!$C$2:$E$33,3,TRUE)</f>
        <v>4.5831499999999998</v>
      </c>
      <c r="Q106" s="76">
        <f>P106</f>
        <v>4.5831499999999998</v>
      </c>
      <c r="R106" s="177">
        <f t="shared" si="29"/>
        <v>4.5831499999999998</v>
      </c>
      <c r="S106" s="231">
        <f t="shared" si="41"/>
        <v>1617</v>
      </c>
      <c r="T106" s="232">
        <f>S106/365</f>
        <v>4.4301369863013695</v>
      </c>
      <c r="U106" s="232">
        <f>T106*2</f>
        <v>8.8602739726027391</v>
      </c>
      <c r="V106" s="119">
        <f>(1000*F106)/100</f>
        <v>47.5</v>
      </c>
      <c r="W106" s="120">
        <f>V106/2</f>
        <v>23.75</v>
      </c>
      <c r="X106" s="121">
        <f t="shared" si="36"/>
        <v>2.2915749999999999E-2</v>
      </c>
      <c r="Y106" s="233">
        <f t="shared" si="32"/>
        <v>188.503143520984</v>
      </c>
      <c r="Z106" s="119">
        <f t="shared" si="37"/>
        <v>818.11827742564265</v>
      </c>
      <c r="AA106" s="234">
        <f t="shared" si="38"/>
        <v>100.66214209466266</v>
      </c>
      <c r="AB106" s="124">
        <f>R106</f>
        <v>4.5831499999999998</v>
      </c>
    </row>
    <row r="107" spans="1:28" x14ac:dyDescent="0.35">
      <c r="A107" s="9" t="s">
        <v>542</v>
      </c>
      <c r="B107" s="1" t="s">
        <v>9</v>
      </c>
      <c r="C107" s="4">
        <v>40052</v>
      </c>
      <c r="D107" s="4">
        <v>47722</v>
      </c>
      <c r="E107" s="4">
        <v>46080</v>
      </c>
      <c r="F107" s="5">
        <v>4.40625</v>
      </c>
      <c r="G107" s="5">
        <v>5.65625</v>
      </c>
      <c r="H107" s="5">
        <v>4.8046899999999999</v>
      </c>
      <c r="I107" s="6">
        <v>21.013698630136986</v>
      </c>
      <c r="J107" s="5">
        <v>0.23499999999999999</v>
      </c>
      <c r="K107" s="5">
        <v>0.14000000000000001</v>
      </c>
      <c r="L107" s="5"/>
      <c r="M107" s="2">
        <v>5.5</v>
      </c>
      <c r="N107" s="2">
        <v>4.25</v>
      </c>
      <c r="O107" s="7">
        <v>0.15625</v>
      </c>
      <c r="P107" s="32">
        <v>4.0110000000000001</v>
      </c>
      <c r="Q107" s="73">
        <f t="shared" ref="Q107:Q120" si="42">P107</f>
        <v>4.0110000000000001</v>
      </c>
      <c r="R107" s="177">
        <f t="shared" si="29"/>
        <v>4.0110000000000001</v>
      </c>
      <c r="S107" s="193">
        <f t="shared" si="41"/>
        <v>12</v>
      </c>
      <c r="T107" s="35">
        <f t="shared" si="33"/>
        <v>3.287671232876712E-2</v>
      </c>
      <c r="U107" s="35">
        <f t="shared" si="34"/>
        <v>6.575342465753424E-2</v>
      </c>
      <c r="V107" s="36">
        <f t="shared" si="31"/>
        <v>44.0625</v>
      </c>
      <c r="W107" s="37">
        <f t="shared" si="35"/>
        <v>22.03125</v>
      </c>
      <c r="X107" s="38">
        <f t="shared" si="36"/>
        <v>2.0055E-2</v>
      </c>
      <c r="Y107" s="39">
        <f t="shared" si="32"/>
        <v>1.4333594111930501</v>
      </c>
      <c r="Z107" s="36">
        <f t="shared" si="37"/>
        <v>998.69521597769187</v>
      </c>
      <c r="AA107" s="40">
        <f t="shared" si="38"/>
        <v>100.01285753888848</v>
      </c>
      <c r="AB107" s="60">
        <f t="shared" ref="AB107:AB120" si="43">(V107/AA107)*10</f>
        <v>4.4056835375258592</v>
      </c>
    </row>
    <row r="108" spans="1:28" x14ac:dyDescent="0.35">
      <c r="A108" s="103" t="s">
        <v>630</v>
      </c>
      <c r="B108" s="110" t="s">
        <v>149</v>
      </c>
      <c r="C108" s="111">
        <v>44089</v>
      </c>
      <c r="D108" s="111">
        <v>47741</v>
      </c>
      <c r="E108" s="111">
        <v>47741</v>
      </c>
      <c r="F108" s="112">
        <v>5</v>
      </c>
      <c r="G108" s="112">
        <v>5</v>
      </c>
      <c r="H108" s="112">
        <v>5</v>
      </c>
      <c r="I108" s="113">
        <v>10</v>
      </c>
      <c r="J108" s="112"/>
      <c r="K108" s="112"/>
      <c r="L108" s="112"/>
      <c r="M108" s="114">
        <v>4.25</v>
      </c>
      <c r="N108" s="114">
        <v>4.25</v>
      </c>
      <c r="O108" s="115"/>
      <c r="P108" s="116">
        <f>VLOOKUP(S108,'Incremented Rates (2)'!$C$2:$E$33,3,TRUE)</f>
        <v>4.82</v>
      </c>
      <c r="Q108" s="125">
        <f>P108</f>
        <v>4.82</v>
      </c>
      <c r="R108" s="177">
        <f>P108</f>
        <v>4.82</v>
      </c>
      <c r="S108" s="117">
        <f t="shared" si="41"/>
        <v>1673</v>
      </c>
      <c r="T108" s="118">
        <f>S108/365</f>
        <v>4.5835616438356164</v>
      </c>
      <c r="U108" s="118">
        <f>T108*2</f>
        <v>9.1671232876712327</v>
      </c>
      <c r="V108" s="119">
        <f>(1000*F108)/100</f>
        <v>50</v>
      </c>
      <c r="W108" s="120">
        <f>V108/2</f>
        <v>25</v>
      </c>
      <c r="X108" s="121">
        <f>R108/2/100</f>
        <v>2.41E-2</v>
      </c>
      <c r="Y108" s="122">
        <f>((1-((1+X108)^(-U108)))/(X108))*(W108)</f>
        <v>203.4458446298384</v>
      </c>
      <c r="Z108" s="119">
        <f>1000/((1+X108)^(U108))</f>
        <v>803.87820577683578</v>
      </c>
      <c r="AA108" s="123">
        <f>(Z108+Y108)/10</f>
        <v>100.73240504066742</v>
      </c>
      <c r="AB108" s="124">
        <f>R108</f>
        <v>4.82</v>
      </c>
    </row>
    <row r="109" spans="1:28" x14ac:dyDescent="0.35">
      <c r="A109" s="9" t="s">
        <v>543</v>
      </c>
      <c r="B109" s="1" t="s">
        <v>9</v>
      </c>
      <c r="C109" s="4">
        <v>39713</v>
      </c>
      <c r="D109" s="4">
        <v>47748</v>
      </c>
      <c r="E109" s="4">
        <v>46103</v>
      </c>
      <c r="F109" s="5">
        <v>4.59375</v>
      </c>
      <c r="G109" s="5">
        <v>5.84375</v>
      </c>
      <c r="H109" s="5">
        <v>4.8046899999999999</v>
      </c>
      <c r="I109" s="6">
        <v>22.013698630136986</v>
      </c>
      <c r="J109" s="5">
        <v>3.044</v>
      </c>
      <c r="K109" s="5">
        <v>1.51</v>
      </c>
      <c r="L109" s="5"/>
      <c r="M109" s="2">
        <v>5.5</v>
      </c>
      <c r="N109" s="2">
        <v>4.25</v>
      </c>
      <c r="O109" s="7">
        <v>0.34375</v>
      </c>
      <c r="P109" s="32">
        <v>3.0430000000000001</v>
      </c>
      <c r="Q109" s="73">
        <f t="shared" si="42"/>
        <v>3.0430000000000001</v>
      </c>
      <c r="R109" s="177">
        <f t="shared" si="29"/>
        <v>3.0430000000000001</v>
      </c>
      <c r="S109" s="193">
        <f t="shared" si="41"/>
        <v>35</v>
      </c>
      <c r="T109" s="35">
        <f t="shared" si="33"/>
        <v>9.5890410958904104E-2</v>
      </c>
      <c r="U109" s="35">
        <f t="shared" si="34"/>
        <v>0.19178082191780821</v>
      </c>
      <c r="V109" s="36">
        <f t="shared" si="31"/>
        <v>45.9375</v>
      </c>
      <c r="W109" s="37">
        <f t="shared" si="35"/>
        <v>22.96875</v>
      </c>
      <c r="X109" s="38">
        <f t="shared" si="36"/>
        <v>1.5215000000000001E-2</v>
      </c>
      <c r="Y109" s="39">
        <f t="shared" si="32"/>
        <v>4.365466874683861</v>
      </c>
      <c r="Z109" s="36">
        <f t="shared" si="37"/>
        <v>997.10821971163796</v>
      </c>
      <c r="AA109" s="40">
        <f t="shared" si="38"/>
        <v>100.14736865863219</v>
      </c>
      <c r="AB109" s="60">
        <f t="shared" si="43"/>
        <v>4.5869902140499645</v>
      </c>
    </row>
    <row r="110" spans="1:28" x14ac:dyDescent="0.35">
      <c r="A110" s="9" t="s">
        <v>544</v>
      </c>
      <c r="B110" s="9" t="s">
        <v>9</v>
      </c>
      <c r="C110" s="10">
        <v>41177</v>
      </c>
      <c r="D110" s="10">
        <v>47751</v>
      </c>
      <c r="E110" s="10">
        <v>46106</v>
      </c>
      <c r="F110" s="5">
        <v>4.3046879999999996</v>
      </c>
      <c r="G110" s="5">
        <v>4.8046879999999996</v>
      </c>
      <c r="H110" s="5">
        <v>4.8046899999999999</v>
      </c>
      <c r="I110" s="6">
        <v>18.010958904109589</v>
      </c>
      <c r="J110" s="5">
        <v>0.23499999999999999</v>
      </c>
      <c r="K110" s="5">
        <v>0.13</v>
      </c>
      <c r="L110" s="5"/>
      <c r="M110" s="2">
        <v>4.75</v>
      </c>
      <c r="N110" s="2">
        <v>4.25</v>
      </c>
      <c r="O110" s="7">
        <v>5.4688000000000001E-2</v>
      </c>
      <c r="P110" s="32">
        <v>3.0430000000000001</v>
      </c>
      <c r="Q110" s="73">
        <f t="shared" si="42"/>
        <v>3.0430000000000001</v>
      </c>
      <c r="R110" s="177">
        <f t="shared" si="29"/>
        <v>3.0430000000000001</v>
      </c>
      <c r="S110" s="193">
        <f t="shared" si="41"/>
        <v>38</v>
      </c>
      <c r="T110" s="35">
        <f t="shared" si="33"/>
        <v>0.10410958904109589</v>
      </c>
      <c r="U110" s="35">
        <f t="shared" si="34"/>
        <v>0.20821917808219179</v>
      </c>
      <c r="V110" s="36">
        <f t="shared" si="31"/>
        <v>43.046879999999994</v>
      </c>
      <c r="W110" s="37">
        <f t="shared" si="35"/>
        <v>21.523439999999997</v>
      </c>
      <c r="X110" s="38">
        <f t="shared" si="36"/>
        <v>1.5215000000000001E-2</v>
      </c>
      <c r="Y110" s="39">
        <f t="shared" si="32"/>
        <v>4.4408560743484911</v>
      </c>
      <c r="Z110" s="36">
        <f t="shared" si="37"/>
        <v>996.86074228045277</v>
      </c>
      <c r="AA110" s="40">
        <f t="shared" si="38"/>
        <v>100.13015983548013</v>
      </c>
      <c r="AB110" s="60">
        <f t="shared" si="43"/>
        <v>4.2990923085240853</v>
      </c>
    </row>
    <row r="111" spans="1:28" s="235" customFormat="1" x14ac:dyDescent="0.35">
      <c r="A111" s="103" t="s">
        <v>715</v>
      </c>
      <c r="B111" s="228" t="s">
        <v>149</v>
      </c>
      <c r="C111" s="229">
        <v>45215</v>
      </c>
      <c r="D111" s="229">
        <v>47772</v>
      </c>
      <c r="E111" s="229">
        <v>47772</v>
      </c>
      <c r="F111" s="112">
        <v>4.75</v>
      </c>
      <c r="G111" s="112">
        <v>4.75</v>
      </c>
      <c r="H111" s="112">
        <v>4.7</v>
      </c>
      <c r="I111" s="113">
        <v>7</v>
      </c>
      <c r="J111" s="112"/>
      <c r="K111" s="112"/>
      <c r="L111" s="112"/>
      <c r="M111" s="114">
        <v>4.25</v>
      </c>
      <c r="N111" s="114">
        <v>4.25</v>
      </c>
      <c r="O111" s="115"/>
      <c r="P111" s="230">
        <f>VLOOKUP(S111,'Incremented Rates (2)'!$C$2:$E$33,3,TRUE)</f>
        <v>4.82</v>
      </c>
      <c r="Q111" s="76">
        <f>P111</f>
        <v>4.82</v>
      </c>
      <c r="R111" s="177">
        <f>P111</f>
        <v>4.82</v>
      </c>
      <c r="S111" s="231">
        <f t="shared" si="41"/>
        <v>1704</v>
      </c>
      <c r="T111" s="232">
        <f>S111/365</f>
        <v>4.6684931506849319</v>
      </c>
      <c r="U111" s="232">
        <f>T111*2</f>
        <v>9.3369863013698637</v>
      </c>
      <c r="V111" s="119">
        <f>(1000*F111)/100</f>
        <v>47.5</v>
      </c>
      <c r="W111" s="120">
        <f>V111/2</f>
        <v>23.75</v>
      </c>
      <c r="X111" s="121">
        <f>R111/2/100</f>
        <v>2.41E-2</v>
      </c>
      <c r="Y111" s="233">
        <f>((1-((1+X111)^(-U111)))/(X111))*(W111)</f>
        <v>196.4716605883203</v>
      </c>
      <c r="Z111" s="119">
        <f>1000/((1+X111)^(U111))</f>
        <v>800.63296757143075</v>
      </c>
      <c r="AA111" s="234">
        <f>(Z111+Y111)/10</f>
        <v>99.710462815975106</v>
      </c>
      <c r="AB111" s="124">
        <f>R111</f>
        <v>4.82</v>
      </c>
    </row>
    <row r="112" spans="1:28" s="235" customFormat="1" x14ac:dyDescent="0.35">
      <c r="A112" s="103" t="s">
        <v>723</v>
      </c>
      <c r="B112" s="228" t="s">
        <v>149</v>
      </c>
      <c r="C112" s="229">
        <v>45271</v>
      </c>
      <c r="D112" s="229">
        <v>47772</v>
      </c>
      <c r="E112" s="229">
        <v>47772</v>
      </c>
      <c r="F112" s="112">
        <v>4.75</v>
      </c>
      <c r="G112" s="112">
        <v>4.75</v>
      </c>
      <c r="H112" s="112">
        <v>4.7</v>
      </c>
      <c r="I112" s="113">
        <v>7</v>
      </c>
      <c r="J112" s="112"/>
      <c r="K112" s="112"/>
      <c r="L112" s="112"/>
      <c r="M112" s="114">
        <v>4.25</v>
      </c>
      <c r="N112" s="114">
        <v>4.25</v>
      </c>
      <c r="O112" s="115"/>
      <c r="P112" s="230">
        <f>VLOOKUP(S112,'Incremented Rates (2)'!$C$2:$E$33,3,TRUE)</f>
        <v>4.82</v>
      </c>
      <c r="Q112" s="76">
        <f>P112</f>
        <v>4.82</v>
      </c>
      <c r="R112" s="177">
        <f>P112</f>
        <v>4.82</v>
      </c>
      <c r="S112" s="231">
        <f t="shared" si="41"/>
        <v>1704</v>
      </c>
      <c r="T112" s="232">
        <f>S112/365</f>
        <v>4.6684931506849319</v>
      </c>
      <c r="U112" s="232">
        <f>T112*2</f>
        <v>9.3369863013698637</v>
      </c>
      <c r="V112" s="119">
        <f>(1000*F112)/100</f>
        <v>47.5</v>
      </c>
      <c r="W112" s="120">
        <f>V112/2</f>
        <v>23.75</v>
      </c>
      <c r="X112" s="121">
        <f>R112/2/100</f>
        <v>2.41E-2</v>
      </c>
      <c r="Y112" s="233">
        <f>((1-((1+X112)^(-U112)))/(X112))*(W112)</f>
        <v>196.4716605883203</v>
      </c>
      <c r="Z112" s="119">
        <f>1000/((1+X112)^(U112))</f>
        <v>800.63296757143075</v>
      </c>
      <c r="AA112" s="234">
        <f>(Z112+Y112)/10</f>
        <v>99.710462815975106</v>
      </c>
      <c r="AB112" s="124">
        <f>R112</f>
        <v>4.82</v>
      </c>
    </row>
    <row r="113" spans="1:28" x14ac:dyDescent="0.35">
      <c r="A113" s="9" t="s">
        <v>645</v>
      </c>
      <c r="B113" s="1" t="s">
        <v>9</v>
      </c>
      <c r="C113" s="4">
        <v>40470</v>
      </c>
      <c r="D113" s="4">
        <v>47775</v>
      </c>
      <c r="E113" s="4">
        <v>46131</v>
      </c>
      <c r="F113" s="5">
        <v>4.40625</v>
      </c>
      <c r="G113" s="5">
        <v>5.65625</v>
      </c>
      <c r="H113" s="5">
        <v>4.8046899999999999</v>
      </c>
      <c r="I113" s="6">
        <v>20.016438356164382</v>
      </c>
      <c r="J113" s="5">
        <v>0.22600000000000001</v>
      </c>
      <c r="K113" s="5">
        <v>0.19</v>
      </c>
      <c r="L113" s="5">
        <v>3.53</v>
      </c>
      <c r="M113" s="2">
        <v>5.5</v>
      </c>
      <c r="N113" s="2">
        <v>4.25</v>
      </c>
      <c r="O113" s="7">
        <v>0.15625</v>
      </c>
      <c r="P113" s="32">
        <v>3.097</v>
      </c>
      <c r="Q113" s="179">
        <f t="shared" si="42"/>
        <v>3.097</v>
      </c>
      <c r="R113" s="177">
        <f t="shared" si="29"/>
        <v>3.097</v>
      </c>
      <c r="S113" s="193">
        <f t="shared" si="41"/>
        <v>63</v>
      </c>
      <c r="T113" s="35">
        <f t="shared" si="33"/>
        <v>0.17260273972602741</v>
      </c>
      <c r="U113" s="35">
        <f t="shared" si="34"/>
        <v>0.34520547945205482</v>
      </c>
      <c r="V113" s="36">
        <f t="shared" si="31"/>
        <v>44.0625</v>
      </c>
      <c r="W113" s="37">
        <f t="shared" si="35"/>
        <v>22.03125</v>
      </c>
      <c r="X113" s="38">
        <f t="shared" si="36"/>
        <v>1.5485000000000001E-2</v>
      </c>
      <c r="Y113" s="39">
        <f t="shared" si="32"/>
        <v>7.5270436192168821</v>
      </c>
      <c r="Z113" s="36">
        <f t="shared" si="37"/>
        <v>994.70950261816404</v>
      </c>
      <c r="AA113" s="40">
        <f t="shared" si="38"/>
        <v>100.2236546237381</v>
      </c>
      <c r="AB113" s="60">
        <f t="shared" si="43"/>
        <v>4.3964172096318412</v>
      </c>
    </row>
    <row r="114" spans="1:28" x14ac:dyDescent="0.35">
      <c r="A114" s="103" t="s">
        <v>644</v>
      </c>
      <c r="B114" s="110" t="s">
        <v>149</v>
      </c>
      <c r="C114" s="111">
        <v>44152</v>
      </c>
      <c r="D114" s="111">
        <v>47804</v>
      </c>
      <c r="E114" s="111">
        <v>47804</v>
      </c>
      <c r="F114" s="112">
        <v>5.35</v>
      </c>
      <c r="G114" s="112">
        <v>5.35</v>
      </c>
      <c r="H114" s="112">
        <v>5</v>
      </c>
      <c r="I114" s="113">
        <v>10</v>
      </c>
      <c r="J114" s="112"/>
      <c r="K114" s="112"/>
      <c r="L114" s="112"/>
      <c r="M114" s="114">
        <v>4.25</v>
      </c>
      <c r="N114" s="114">
        <v>4.25</v>
      </c>
      <c r="O114" s="115"/>
      <c r="P114" s="116">
        <f>VLOOKUP(S114,'Incremented Rates (2)'!$C$2:$E$33,3,TRUE)</f>
        <v>4.82</v>
      </c>
      <c r="Q114" s="125">
        <f>P114</f>
        <v>4.82</v>
      </c>
      <c r="R114" s="177">
        <f>P114</f>
        <v>4.82</v>
      </c>
      <c r="S114" s="117">
        <f t="shared" si="41"/>
        <v>1736</v>
      </c>
      <c r="T114" s="118">
        <f>S114/365</f>
        <v>4.7561643835616438</v>
      </c>
      <c r="U114" s="118">
        <f>T114*2</f>
        <v>9.5123287671232877</v>
      </c>
      <c r="V114" s="119">
        <f>(1000*F114)/100</f>
        <v>53.5</v>
      </c>
      <c r="W114" s="120">
        <f>V114/2</f>
        <v>26.75</v>
      </c>
      <c r="X114" s="121">
        <f>R114/2/100</f>
        <v>2.41E-2</v>
      </c>
      <c r="Y114" s="122">
        <f>((1-((1+X114)^(-U114)))/(X114))*(W114)</f>
        <v>224.99215733698099</v>
      </c>
      <c r="Z114" s="119">
        <f>1000/((1+X114)^(U114))</f>
        <v>797.29678535247695</v>
      </c>
      <c r="AA114" s="123">
        <f>(Z114+Y114)/10</f>
        <v>102.22889426894579</v>
      </c>
      <c r="AB114" s="124">
        <f>R114</f>
        <v>4.82</v>
      </c>
    </row>
    <row r="115" spans="1:28" x14ac:dyDescent="0.35">
      <c r="A115" s="9" t="s">
        <v>546</v>
      </c>
      <c r="B115" s="1" t="s">
        <v>9</v>
      </c>
      <c r="C115" s="4">
        <v>39414</v>
      </c>
      <c r="D115" s="4">
        <v>47815</v>
      </c>
      <c r="E115" s="4">
        <v>46170</v>
      </c>
      <c r="F115" s="5">
        <v>4.65625</v>
      </c>
      <c r="G115" s="5">
        <v>5.90625</v>
      </c>
      <c r="H115" s="5">
        <v>4.8046899999999999</v>
      </c>
      <c r="I115" s="6">
        <v>23.016438356164382</v>
      </c>
      <c r="J115" s="5">
        <v>4.6790000000000003</v>
      </c>
      <c r="K115" s="5">
        <v>4.53</v>
      </c>
      <c r="L115" s="5"/>
      <c r="M115" s="2">
        <v>5.5</v>
      </c>
      <c r="N115" s="2">
        <v>4.25</v>
      </c>
      <c r="O115" s="7">
        <v>0.40625</v>
      </c>
      <c r="P115" s="32">
        <v>3.097</v>
      </c>
      <c r="Q115" s="73">
        <f t="shared" si="42"/>
        <v>3.097</v>
      </c>
      <c r="R115" s="177">
        <f t="shared" si="29"/>
        <v>3.097</v>
      </c>
      <c r="S115" s="193">
        <f t="shared" si="41"/>
        <v>102</v>
      </c>
      <c r="T115" s="35">
        <f t="shared" si="33"/>
        <v>0.27945205479452057</v>
      </c>
      <c r="U115" s="35">
        <f t="shared" si="34"/>
        <v>0.55890410958904113</v>
      </c>
      <c r="V115" s="36">
        <f t="shared" si="31"/>
        <v>46.5625</v>
      </c>
      <c r="W115" s="37">
        <f t="shared" si="35"/>
        <v>23.28125</v>
      </c>
      <c r="X115" s="38">
        <f t="shared" si="36"/>
        <v>1.5485000000000001E-2</v>
      </c>
      <c r="Y115" s="39">
        <f t="shared" si="32"/>
        <v>12.85698023062365</v>
      </c>
      <c r="Z115" s="36">
        <f t="shared" si="37"/>
        <v>991.4484686659348</v>
      </c>
      <c r="AA115" s="40">
        <f t="shared" si="38"/>
        <v>100.43054488965585</v>
      </c>
      <c r="AB115" s="60">
        <f t="shared" si="43"/>
        <v>4.6362886959498963</v>
      </c>
    </row>
    <row r="116" spans="1:28" s="235" customFormat="1" x14ac:dyDescent="0.35">
      <c r="A116" s="103" t="s">
        <v>727</v>
      </c>
      <c r="B116" s="228" t="s">
        <v>149</v>
      </c>
      <c r="C116" s="229">
        <v>45309</v>
      </c>
      <c r="D116" s="229">
        <v>47866</v>
      </c>
      <c r="E116" s="229">
        <v>47866</v>
      </c>
      <c r="F116" s="112">
        <v>4.76</v>
      </c>
      <c r="G116" s="112">
        <v>4.76</v>
      </c>
      <c r="H116" s="112">
        <v>4.75</v>
      </c>
      <c r="I116" s="113">
        <v>7</v>
      </c>
      <c r="J116" s="112"/>
      <c r="K116" s="112"/>
      <c r="L116" s="112"/>
      <c r="M116" s="114">
        <v>4.25</v>
      </c>
      <c r="N116" s="114">
        <v>4.25</v>
      </c>
      <c r="O116" s="115"/>
      <c r="P116" s="230">
        <f>VLOOKUP(S116,'Incremented Rates (2)'!$C$2:$E$33,3,TRUE)</f>
        <v>4.82</v>
      </c>
      <c r="Q116" s="76">
        <f>P116</f>
        <v>4.82</v>
      </c>
      <c r="R116" s="177">
        <f>P116</f>
        <v>4.82</v>
      </c>
      <c r="S116" s="231">
        <f t="shared" si="41"/>
        <v>1798</v>
      </c>
      <c r="T116" s="232">
        <f>S116/365</f>
        <v>4.9260273972602739</v>
      </c>
      <c r="U116" s="232">
        <f>T116*2</f>
        <v>9.8520547945205479</v>
      </c>
      <c r="V116" s="119">
        <f>(1000*F116)/100</f>
        <v>47.6</v>
      </c>
      <c r="W116" s="120">
        <f>V116/2</f>
        <v>23.8</v>
      </c>
      <c r="X116" s="121">
        <f>R116/2/100</f>
        <v>2.41E-2</v>
      </c>
      <c r="Y116" s="233">
        <f>((1-((1+X116)^(-U116)))/(X116))*(W116)</f>
        <v>206.52431164571814</v>
      </c>
      <c r="Z116" s="119">
        <f>1000/((1+X116)^(U116))</f>
        <v>790.87244072849546</v>
      </c>
      <c r="AA116" s="234">
        <f>(Z116+Y116)/10</f>
        <v>99.739675237421366</v>
      </c>
      <c r="AB116" s="124">
        <f>R116</f>
        <v>4.82</v>
      </c>
    </row>
    <row r="117" spans="1:28" x14ac:dyDescent="0.35">
      <c r="A117" s="9" t="s">
        <v>547</v>
      </c>
      <c r="B117" s="1" t="s">
        <v>9</v>
      </c>
      <c r="C117" s="4">
        <v>39832</v>
      </c>
      <c r="D117" s="4">
        <v>47867</v>
      </c>
      <c r="E117" s="4">
        <v>46222</v>
      </c>
      <c r="F117" s="5">
        <v>4.59375</v>
      </c>
      <c r="G117" s="5">
        <v>5.84375</v>
      </c>
      <c r="H117" s="5">
        <v>4.8046899999999999</v>
      </c>
      <c r="I117" s="6">
        <v>22.013698630136986</v>
      </c>
      <c r="J117" s="5">
        <v>0.161</v>
      </c>
      <c r="K117" s="5">
        <v>0.19</v>
      </c>
      <c r="L117" s="5"/>
      <c r="M117" s="2">
        <v>5.5</v>
      </c>
      <c r="N117" s="2">
        <v>4.25</v>
      </c>
      <c r="O117" s="7">
        <v>0.34375</v>
      </c>
      <c r="P117" s="257">
        <v>3.2709999999999999</v>
      </c>
      <c r="Q117" s="73">
        <f t="shared" si="42"/>
        <v>3.2709999999999999</v>
      </c>
      <c r="R117" s="177">
        <f t="shared" si="29"/>
        <v>3.2709999999999999</v>
      </c>
      <c r="S117" s="193">
        <f t="shared" si="41"/>
        <v>154</v>
      </c>
      <c r="T117" s="35">
        <f t="shared" si="33"/>
        <v>0.42191780821917807</v>
      </c>
      <c r="U117" s="35">
        <f t="shared" si="34"/>
        <v>0.84383561643835614</v>
      </c>
      <c r="V117" s="36">
        <f t="shared" si="31"/>
        <v>45.9375</v>
      </c>
      <c r="W117" s="37">
        <f t="shared" si="35"/>
        <v>22.96875</v>
      </c>
      <c r="X117" s="38">
        <f t="shared" si="36"/>
        <v>1.6354999999999998E-2</v>
      </c>
      <c r="Y117" s="39">
        <f t="shared" si="32"/>
        <v>19.094071124875576</v>
      </c>
      <c r="Z117" s="36">
        <f t="shared" si="37"/>
        <v>986.40398222596616</v>
      </c>
      <c r="AA117" s="40">
        <f t="shared" si="38"/>
        <v>100.54980533508417</v>
      </c>
      <c r="AB117" s="60">
        <f t="shared" si="43"/>
        <v>4.5686314207086118</v>
      </c>
    </row>
    <row r="118" spans="1:28" x14ac:dyDescent="0.35">
      <c r="A118" s="103" t="s">
        <v>641</v>
      </c>
      <c r="B118" s="103" t="s">
        <v>149</v>
      </c>
      <c r="C118" s="104">
        <v>44242</v>
      </c>
      <c r="D118" s="178">
        <v>47894</v>
      </c>
      <c r="E118" s="178">
        <v>47894</v>
      </c>
      <c r="F118" s="59">
        <v>5.4</v>
      </c>
      <c r="G118" s="112">
        <v>5.4</v>
      </c>
      <c r="H118" s="112">
        <v>5.35</v>
      </c>
      <c r="I118" s="113">
        <v>10</v>
      </c>
      <c r="J118" s="110"/>
      <c r="K118" s="110"/>
      <c r="L118" s="110"/>
      <c r="M118" s="114">
        <v>4.25</v>
      </c>
      <c r="N118" s="114">
        <v>4.25</v>
      </c>
      <c r="O118" s="110"/>
      <c r="P118" s="116">
        <f>VLOOKUP(S118,'Incremented Rates (2)'!$C$2:$E$33,3,TRUE)</f>
        <v>4.82</v>
      </c>
      <c r="Q118" s="76"/>
      <c r="R118" s="177">
        <f>P118</f>
        <v>4.82</v>
      </c>
      <c r="S118" s="117">
        <f t="shared" si="41"/>
        <v>1826</v>
      </c>
      <c r="T118" s="118">
        <f>S118/365</f>
        <v>5.0027397260273974</v>
      </c>
      <c r="U118" s="118">
        <f>T118*2</f>
        <v>10.005479452054795</v>
      </c>
      <c r="V118" s="119">
        <f>(1000*F118)/100</f>
        <v>54</v>
      </c>
      <c r="W118" s="120">
        <f>V118/2</f>
        <v>27</v>
      </c>
      <c r="X118" s="121">
        <f>R118/2/100</f>
        <v>2.41E-2</v>
      </c>
      <c r="Y118" s="122">
        <f>((1-((1+X118)^(-U118)))/(X118))*(W118)</f>
        <v>237.52368674799024</v>
      </c>
      <c r="Z118" s="119">
        <f>1000/((1+X118)^(U118))</f>
        <v>787.98811664346056</v>
      </c>
      <c r="AA118" s="123">
        <f>(Z118+Y118)/10</f>
        <v>102.55118033914508</v>
      </c>
      <c r="AB118" s="124">
        <f>R118</f>
        <v>4.82</v>
      </c>
    </row>
    <row r="119" spans="1:28" s="235" customFormat="1" x14ac:dyDescent="0.35">
      <c r="A119" s="103" t="s">
        <v>739</v>
      </c>
      <c r="B119" s="228" t="s">
        <v>149</v>
      </c>
      <c r="C119" s="229">
        <v>45398</v>
      </c>
      <c r="D119" s="229">
        <v>47954</v>
      </c>
      <c r="E119" s="229">
        <v>47954</v>
      </c>
      <c r="F119" s="112">
        <v>4.76</v>
      </c>
      <c r="G119" s="112">
        <v>4.76</v>
      </c>
      <c r="H119" s="112">
        <v>4.75</v>
      </c>
      <c r="I119" s="113">
        <v>7</v>
      </c>
      <c r="J119" s="112"/>
      <c r="K119" s="112"/>
      <c r="L119" s="112"/>
      <c r="M119" s="114">
        <v>4.25</v>
      </c>
      <c r="N119" s="114">
        <v>4.25</v>
      </c>
      <c r="O119" s="115"/>
      <c r="P119" s="230">
        <f>VLOOKUP(S119,'Incremented Rates (2)'!$C$2:$E$33,3,TRUE)</f>
        <v>4.82</v>
      </c>
      <c r="Q119" s="76">
        <f>P119</f>
        <v>4.82</v>
      </c>
      <c r="R119" s="177">
        <f>P119</f>
        <v>4.82</v>
      </c>
      <c r="S119" s="231">
        <f t="shared" si="41"/>
        <v>1886</v>
      </c>
      <c r="T119" s="232">
        <f>S119/365</f>
        <v>5.1671232876712327</v>
      </c>
      <c r="U119" s="232">
        <f>T119*2</f>
        <v>10.334246575342465</v>
      </c>
      <c r="V119" s="119">
        <f>(1000*F119)/100</f>
        <v>47.6</v>
      </c>
      <c r="W119" s="120">
        <f>V119/2</f>
        <v>23.8</v>
      </c>
      <c r="X119" s="121">
        <f>R119/2/100</f>
        <v>2.41E-2</v>
      </c>
      <c r="Y119" s="233">
        <f>((1-((1+X119)^(-U119)))/(X119))*(W119)</f>
        <v>215.44155546110551</v>
      </c>
      <c r="Z119" s="119">
        <f>1000/((1+X119)^(U119))</f>
        <v>781.84279468014108</v>
      </c>
      <c r="AA119" s="234">
        <f>(Z119+Y119)/10</f>
        <v>99.728435014124656</v>
      </c>
      <c r="AB119" s="124">
        <f>R119</f>
        <v>4.82</v>
      </c>
    </row>
    <row r="120" spans="1:28" x14ac:dyDescent="0.35">
      <c r="A120" s="9" t="s">
        <v>548</v>
      </c>
      <c r="B120" s="1" t="s">
        <v>9</v>
      </c>
      <c r="C120" s="4">
        <v>41381</v>
      </c>
      <c r="D120" s="4">
        <v>47955</v>
      </c>
      <c r="E120" s="4">
        <v>46129</v>
      </c>
      <c r="F120" s="5">
        <v>4.3046879999999996</v>
      </c>
      <c r="G120" s="5">
        <v>4.8046879999999996</v>
      </c>
      <c r="H120" s="5">
        <v>4.8046899999999999</v>
      </c>
      <c r="I120" s="6">
        <v>18.010958904109589</v>
      </c>
      <c r="J120" s="5">
        <v>0.154</v>
      </c>
      <c r="K120" s="5">
        <v>0.15</v>
      </c>
      <c r="L120" s="5">
        <v>2.5099999999999998</v>
      </c>
      <c r="M120" s="2">
        <v>4.75</v>
      </c>
      <c r="N120" s="2">
        <v>4.25</v>
      </c>
      <c r="O120" s="7">
        <v>5.4688000000000001E-2</v>
      </c>
      <c r="P120" s="32">
        <v>3.097</v>
      </c>
      <c r="Q120" s="179">
        <f t="shared" si="42"/>
        <v>3.097</v>
      </c>
      <c r="R120" s="177">
        <f t="shared" si="29"/>
        <v>3.097</v>
      </c>
      <c r="S120" s="193">
        <f t="shared" si="41"/>
        <v>61</v>
      </c>
      <c r="T120" s="35">
        <f t="shared" si="33"/>
        <v>0.16712328767123288</v>
      </c>
      <c r="U120" s="35">
        <f t="shared" si="34"/>
        <v>0.33424657534246577</v>
      </c>
      <c r="V120" s="36">
        <f t="shared" si="31"/>
        <v>43.046879999999994</v>
      </c>
      <c r="W120" s="37">
        <f t="shared" si="35"/>
        <v>21.523439999999997</v>
      </c>
      <c r="X120" s="38">
        <f t="shared" si="36"/>
        <v>1.5485000000000001E-2</v>
      </c>
      <c r="Y120" s="39">
        <f t="shared" si="32"/>
        <v>7.1207018034987746</v>
      </c>
      <c r="Z120" s="36">
        <f t="shared" si="37"/>
        <v>994.87702395959104</v>
      </c>
      <c r="AA120" s="40">
        <f t="shared" si="38"/>
        <v>100.19977257630897</v>
      </c>
      <c r="AB120" s="60">
        <f t="shared" si="43"/>
        <v>4.2961055592433457</v>
      </c>
    </row>
    <row r="121" spans="1:28" x14ac:dyDescent="0.35">
      <c r="A121" s="103" t="s">
        <v>649</v>
      </c>
      <c r="B121" s="103" t="s">
        <v>149</v>
      </c>
      <c r="C121" s="104">
        <v>44333</v>
      </c>
      <c r="D121" s="178">
        <v>47985</v>
      </c>
      <c r="E121" s="178">
        <v>47985</v>
      </c>
      <c r="F121" s="59">
        <v>5.45</v>
      </c>
      <c r="G121" s="112">
        <v>5.45</v>
      </c>
      <c r="H121" s="112">
        <v>5.4</v>
      </c>
      <c r="I121" s="113">
        <v>10</v>
      </c>
      <c r="J121" s="110"/>
      <c r="K121" s="110"/>
      <c r="L121" s="110"/>
      <c r="M121" s="114">
        <v>4.25</v>
      </c>
      <c r="N121" s="114">
        <v>4.25</v>
      </c>
      <c r="O121" s="110"/>
      <c r="P121" s="116">
        <f>VLOOKUP(S121,'Incremented Rates (2)'!$C$2:$E$33,3,TRUE)</f>
        <v>4.82</v>
      </c>
      <c r="Q121" s="76"/>
      <c r="R121" s="177">
        <f>P121</f>
        <v>4.82</v>
      </c>
      <c r="S121" s="117">
        <f t="shared" si="41"/>
        <v>1917</v>
      </c>
      <c r="T121" s="118">
        <f>S121/365</f>
        <v>5.2520547945205482</v>
      </c>
      <c r="U121" s="118">
        <f>T121*2</f>
        <v>10.504109589041096</v>
      </c>
      <c r="V121" s="119">
        <f>(1000*F121)/100</f>
        <v>54.5</v>
      </c>
      <c r="W121" s="120">
        <f>V121/2</f>
        <v>27.25</v>
      </c>
      <c r="X121" s="121">
        <f>R121/2/100</f>
        <v>2.41E-2</v>
      </c>
      <c r="Y121" s="122">
        <f>((1-((1+X121)^(-U121)))/(X121))*(W121)</f>
        <v>250.24035363398758</v>
      </c>
      <c r="Z121" s="119">
        <f>1000/((1+X121)^(U121))</f>
        <v>778.68651293287712</v>
      </c>
      <c r="AA121" s="123">
        <f>(Z121+Y121)/10</f>
        <v>102.89268665668646</v>
      </c>
      <c r="AB121" s="124">
        <f>R121</f>
        <v>4.82</v>
      </c>
    </row>
    <row r="122" spans="1:28" s="235" customFormat="1" x14ac:dyDescent="0.35">
      <c r="A122" s="103" t="s">
        <v>745</v>
      </c>
      <c r="B122" s="228" t="s">
        <v>149</v>
      </c>
      <c r="C122" s="229">
        <v>45443</v>
      </c>
      <c r="D122" s="229">
        <v>47999</v>
      </c>
      <c r="E122" s="229">
        <v>47999</v>
      </c>
      <c r="F122" s="112">
        <v>4.76</v>
      </c>
      <c r="G122" s="112">
        <v>4.76</v>
      </c>
      <c r="H122" s="112">
        <v>4.75</v>
      </c>
      <c r="I122" s="113">
        <v>7</v>
      </c>
      <c r="J122" s="112"/>
      <c r="K122" s="112"/>
      <c r="L122" s="112"/>
      <c r="M122" s="114">
        <v>4.25</v>
      </c>
      <c r="N122" s="114">
        <v>4.25</v>
      </c>
      <c r="O122" s="115"/>
      <c r="P122" s="230">
        <f>VLOOKUP(S122,'Incremented Rates (2)'!$C$2:$E$33,3,TRUE)</f>
        <v>4.82</v>
      </c>
      <c r="Q122" s="76">
        <f>P122</f>
        <v>4.82</v>
      </c>
      <c r="R122" s="177">
        <f>P122</f>
        <v>4.82</v>
      </c>
      <c r="S122" s="231">
        <f t="shared" si="41"/>
        <v>1931</v>
      </c>
      <c r="T122" s="232">
        <f>S122/365</f>
        <v>5.2904109589041095</v>
      </c>
      <c r="U122" s="232">
        <f>T122*2</f>
        <v>10.580821917808219</v>
      </c>
      <c r="V122" s="119">
        <f>(1000*F122)/100</f>
        <v>47.6</v>
      </c>
      <c r="W122" s="120">
        <f>V122/2</f>
        <v>23.8</v>
      </c>
      <c r="X122" s="121">
        <f>R122/2/100</f>
        <v>2.41E-2</v>
      </c>
      <c r="Y122" s="233">
        <f>((1-((1+X122)^(-U122)))/(X122))*(W122)</f>
        <v>219.96209354714279</v>
      </c>
      <c r="Z122" s="119">
        <f>1000/((1+X122)^(U122))</f>
        <v>777.2652750215907</v>
      </c>
      <c r="AA122" s="234">
        <f>(Z122+Y122)/10</f>
        <v>99.722736856873354</v>
      </c>
      <c r="AB122" s="124">
        <f>R122</f>
        <v>4.82</v>
      </c>
    </row>
    <row r="123" spans="1:28" x14ac:dyDescent="0.35">
      <c r="A123" s="103" t="s">
        <v>549</v>
      </c>
      <c r="B123" s="46" t="s">
        <v>149</v>
      </c>
      <c r="C123" s="47">
        <v>41106</v>
      </c>
      <c r="D123" s="47">
        <v>48045</v>
      </c>
      <c r="E123" s="47">
        <v>48045</v>
      </c>
      <c r="F123" s="48">
        <v>4.3499999999999996</v>
      </c>
      <c r="G123" s="48">
        <v>4.3499999999999996</v>
      </c>
      <c r="H123" s="48">
        <v>4.8046899999999999</v>
      </c>
      <c r="I123" s="49">
        <v>19.010958904109589</v>
      </c>
      <c r="J123" s="48">
        <v>0.16700000000000001</v>
      </c>
      <c r="K123" s="48">
        <v>0.18</v>
      </c>
      <c r="L123" s="48">
        <v>2.1800000000000002</v>
      </c>
      <c r="M123" s="50">
        <v>4.75</v>
      </c>
      <c r="N123" s="50">
        <v>4.25</v>
      </c>
      <c r="O123" s="51"/>
      <c r="P123" s="116">
        <f>VLOOKUP(S123,'Incremented Rates (2)'!$C$2:$E$33,3,TRUE)</f>
        <v>4.82</v>
      </c>
      <c r="Q123" s="75">
        <f>P123</f>
        <v>4.82</v>
      </c>
      <c r="R123" s="177">
        <f t="shared" si="29"/>
        <v>4.82</v>
      </c>
      <c r="S123" s="52">
        <f t="shared" si="41"/>
        <v>1977</v>
      </c>
      <c r="T123" s="53">
        <f t="shared" si="33"/>
        <v>5.4164383561643836</v>
      </c>
      <c r="U123" s="53">
        <f t="shared" si="34"/>
        <v>10.832876712328767</v>
      </c>
      <c r="V123" s="54">
        <f t="shared" si="31"/>
        <v>43.5</v>
      </c>
      <c r="W123" s="55">
        <f t="shared" si="35"/>
        <v>21.75</v>
      </c>
      <c r="X123" s="56">
        <f t="shared" si="36"/>
        <v>2.41E-2</v>
      </c>
      <c r="Y123" s="57">
        <f t="shared" si="32"/>
        <v>205.21374822915973</v>
      </c>
      <c r="Z123" s="54">
        <f t="shared" si="37"/>
        <v>772.61373184722993</v>
      </c>
      <c r="AA123" s="58">
        <f t="shared" si="38"/>
        <v>97.782748007638958</v>
      </c>
      <c r="AB123" s="65">
        <f>R123</f>
        <v>4.82</v>
      </c>
    </row>
    <row r="124" spans="1:28" x14ac:dyDescent="0.35">
      <c r="A124" s="9" t="s">
        <v>550</v>
      </c>
      <c r="B124" s="1" t="s">
        <v>9</v>
      </c>
      <c r="C124" s="4">
        <v>40385</v>
      </c>
      <c r="D124" s="4">
        <v>48055</v>
      </c>
      <c r="E124" s="4">
        <v>46229</v>
      </c>
      <c r="F124" s="5">
        <v>4.3645829999999997</v>
      </c>
      <c r="G124" s="5">
        <v>5.6145829999999997</v>
      </c>
      <c r="H124" s="5">
        <v>4.8046899999999999</v>
      </c>
      <c r="I124" s="6">
        <v>21.013698630136986</v>
      </c>
      <c r="J124" s="5">
        <v>0.26600000000000001</v>
      </c>
      <c r="K124" s="5">
        <v>0.19</v>
      </c>
      <c r="L124" s="5"/>
      <c r="M124" s="2">
        <v>5.5</v>
      </c>
      <c r="N124" s="2">
        <v>4.25</v>
      </c>
      <c r="O124" s="7">
        <v>0.114583</v>
      </c>
      <c r="P124" s="257">
        <v>3.2709999999999999</v>
      </c>
      <c r="Q124" s="73">
        <f t="shared" ref="Q124:Q168" si="44">P124</f>
        <v>3.2709999999999999</v>
      </c>
      <c r="R124" s="177">
        <f t="shared" si="29"/>
        <v>3.2709999999999999</v>
      </c>
      <c r="S124" s="193">
        <f t="shared" si="41"/>
        <v>161</v>
      </c>
      <c r="T124" s="35">
        <f t="shared" si="33"/>
        <v>0.44109589041095892</v>
      </c>
      <c r="U124" s="35">
        <f t="shared" si="34"/>
        <v>0.88219178082191785</v>
      </c>
      <c r="V124" s="36">
        <f t="shared" si="31"/>
        <v>43.645829999999997</v>
      </c>
      <c r="W124" s="37">
        <f t="shared" si="35"/>
        <v>21.822914999999998</v>
      </c>
      <c r="X124" s="38">
        <f t="shared" si="36"/>
        <v>1.6354999999999998E-2</v>
      </c>
      <c r="Y124" s="39">
        <f t="shared" si="32"/>
        <v>18.960260021878884</v>
      </c>
      <c r="Z124" s="36">
        <f t="shared" si="37"/>
        <v>985.79039268320344</v>
      </c>
      <c r="AA124" s="40">
        <f t="shared" si="38"/>
        <v>100.47506527050822</v>
      </c>
      <c r="AB124" s="60">
        <f t="shared" ref="AB124:AB168" si="45">(V124/AA124)*10</f>
        <v>4.3439464191929282</v>
      </c>
    </row>
    <row r="125" spans="1:28" x14ac:dyDescent="0.35">
      <c r="A125" s="9" t="s">
        <v>551</v>
      </c>
      <c r="B125" s="1" t="s">
        <v>9</v>
      </c>
      <c r="C125" s="4">
        <v>41481</v>
      </c>
      <c r="D125" s="4">
        <v>48055</v>
      </c>
      <c r="E125" s="4">
        <v>46229</v>
      </c>
      <c r="F125" s="5">
        <v>4.3046879999999996</v>
      </c>
      <c r="G125" s="5">
        <v>6</v>
      </c>
      <c r="H125" s="5">
        <v>4.8046899999999999</v>
      </c>
      <c r="I125" s="6">
        <v>18.010958904109589</v>
      </c>
      <c r="J125" s="5">
        <v>0.121</v>
      </c>
      <c r="K125" s="5">
        <v>0.09</v>
      </c>
      <c r="L125" s="5">
        <v>2.9450000000000003</v>
      </c>
      <c r="M125" s="2">
        <v>4.75</v>
      </c>
      <c r="N125" s="2">
        <v>4.25</v>
      </c>
      <c r="O125" s="7">
        <v>5.4688000000000001E-2</v>
      </c>
      <c r="P125" s="257">
        <v>3.2709999999999999</v>
      </c>
      <c r="Q125" s="73">
        <f t="shared" si="44"/>
        <v>3.2709999999999999</v>
      </c>
      <c r="R125" s="177">
        <f t="shared" si="29"/>
        <v>3.2709999999999999</v>
      </c>
      <c r="S125" s="193">
        <f t="shared" si="41"/>
        <v>161</v>
      </c>
      <c r="T125" s="35">
        <f t="shared" si="33"/>
        <v>0.44109589041095892</v>
      </c>
      <c r="U125" s="35">
        <f t="shared" si="34"/>
        <v>0.88219178082191785</v>
      </c>
      <c r="V125" s="36">
        <f t="shared" si="31"/>
        <v>43.046879999999994</v>
      </c>
      <c r="W125" s="37">
        <f t="shared" si="35"/>
        <v>21.523439999999997</v>
      </c>
      <c r="X125" s="38">
        <f t="shared" si="36"/>
        <v>1.6354999999999998E-2</v>
      </c>
      <c r="Y125" s="39">
        <f t="shared" si="32"/>
        <v>18.700069122997949</v>
      </c>
      <c r="Z125" s="36">
        <f t="shared" si="37"/>
        <v>985.79039268320344</v>
      </c>
      <c r="AA125" s="40">
        <f t="shared" si="38"/>
        <v>100.44904618062014</v>
      </c>
      <c r="AB125" s="60">
        <f t="shared" si="45"/>
        <v>4.2854443757082805</v>
      </c>
    </row>
    <row r="126" spans="1:28" s="235" customFormat="1" x14ac:dyDescent="0.35">
      <c r="A126" s="103" t="s">
        <v>751</v>
      </c>
      <c r="B126" s="228" t="s">
        <v>149</v>
      </c>
      <c r="C126" s="229">
        <v>45499</v>
      </c>
      <c r="D126" s="229">
        <v>48055</v>
      </c>
      <c r="E126" s="229">
        <v>48055</v>
      </c>
      <c r="F126" s="112">
        <v>4.79</v>
      </c>
      <c r="G126" s="112">
        <v>4.79</v>
      </c>
      <c r="H126" s="112">
        <v>4.76</v>
      </c>
      <c r="I126" s="113">
        <v>7</v>
      </c>
      <c r="J126" s="112"/>
      <c r="K126" s="112"/>
      <c r="L126" s="112"/>
      <c r="M126" s="114">
        <v>4.25</v>
      </c>
      <c r="N126" s="114">
        <v>4.25</v>
      </c>
      <c r="O126" s="115"/>
      <c r="P126" s="230">
        <f>VLOOKUP(S126,'Incremented Rates (2)'!$C$2:$E$33,3,TRUE)</f>
        <v>4.82</v>
      </c>
      <c r="Q126" s="76">
        <f>P126</f>
        <v>4.82</v>
      </c>
      <c r="R126" s="177">
        <f>P126</f>
        <v>4.82</v>
      </c>
      <c r="S126" s="231">
        <f t="shared" si="41"/>
        <v>1987</v>
      </c>
      <c r="T126" s="232">
        <f>S126/365</f>
        <v>5.4438356164383563</v>
      </c>
      <c r="U126" s="232">
        <f>T126*2</f>
        <v>10.887671232876713</v>
      </c>
      <c r="V126" s="119">
        <f>(1000*F126)/100</f>
        <v>47.9</v>
      </c>
      <c r="W126" s="120">
        <f>V126/2</f>
        <v>23.95</v>
      </c>
      <c r="X126" s="121">
        <f>R126/2/100</f>
        <v>2.41E-2</v>
      </c>
      <c r="Y126" s="233">
        <f>((1-((1+X126)^(-U126)))/(X126))*(W126)</f>
        <v>226.97224579526591</v>
      </c>
      <c r="Z126" s="119">
        <f>1000/((1+X126)^(U126))</f>
        <v>771.60621613085971</v>
      </c>
      <c r="AA126" s="234">
        <f>(Z126+Y126)/10</f>
        <v>99.857846192612556</v>
      </c>
      <c r="AB126" s="124">
        <f>R126</f>
        <v>4.82</v>
      </c>
    </row>
    <row r="127" spans="1:28" x14ac:dyDescent="0.35">
      <c r="A127" s="103" t="s">
        <v>656</v>
      </c>
      <c r="B127" s="103" t="s">
        <v>149</v>
      </c>
      <c r="C127" s="104">
        <v>44425</v>
      </c>
      <c r="D127" s="178">
        <v>48077</v>
      </c>
      <c r="E127" s="178">
        <v>48077</v>
      </c>
      <c r="F127" s="59">
        <v>5.45</v>
      </c>
      <c r="G127" s="112">
        <v>5.45</v>
      </c>
      <c r="H127" s="112">
        <v>5.45</v>
      </c>
      <c r="I127" s="113">
        <v>10</v>
      </c>
      <c r="J127" s="110"/>
      <c r="K127" s="110"/>
      <c r="L127" s="110"/>
      <c r="M127" s="114">
        <v>4.25</v>
      </c>
      <c r="N127" s="114">
        <v>4.25</v>
      </c>
      <c r="O127" s="110"/>
      <c r="P127" s="116">
        <f>VLOOKUP(S127,'Incremented Rates (2)'!$C$2:$E$33,3,TRUE)</f>
        <v>5.125</v>
      </c>
      <c r="Q127" s="76"/>
      <c r="R127" s="177">
        <f>P127</f>
        <v>5.125</v>
      </c>
      <c r="S127" s="117">
        <f t="shared" si="41"/>
        <v>2009</v>
      </c>
      <c r="T127" s="118">
        <f>S127/365</f>
        <v>5.5041095890410956</v>
      </c>
      <c r="U127" s="118">
        <f>T127*2</f>
        <v>11.008219178082191</v>
      </c>
      <c r="V127" s="119">
        <f>(1000*F127)/100</f>
        <v>54.5</v>
      </c>
      <c r="W127" s="120">
        <f>V127/2</f>
        <v>27.25</v>
      </c>
      <c r="X127" s="121">
        <f>R127/2/100</f>
        <v>2.5624999999999998E-2</v>
      </c>
      <c r="Y127" s="122">
        <f>((1-((1+X127)^(-U127)))/(X127))*(W127)</f>
        <v>258.52240791194959</v>
      </c>
      <c r="Z127" s="119">
        <f>1000/((1+X127)^(U127))</f>
        <v>756.89406595435935</v>
      </c>
      <c r="AA127" s="123">
        <f>(Z127+Y127)/10</f>
        <v>101.5416473866309</v>
      </c>
      <c r="AB127" s="124">
        <f>R127</f>
        <v>5.125</v>
      </c>
    </row>
    <row r="128" spans="1:28" x14ac:dyDescent="0.35">
      <c r="A128" s="9" t="s">
        <v>552</v>
      </c>
      <c r="B128" s="1" t="s">
        <v>9</v>
      </c>
      <c r="C128" s="4">
        <v>40052</v>
      </c>
      <c r="D128" s="4">
        <v>48087</v>
      </c>
      <c r="E128" s="4">
        <v>46080</v>
      </c>
      <c r="F128" s="5">
        <v>4.421875</v>
      </c>
      <c r="G128" s="5">
        <v>5.671875</v>
      </c>
      <c r="H128" s="5">
        <v>4.8046899999999999</v>
      </c>
      <c r="I128" s="6">
        <v>22.013698630136986</v>
      </c>
      <c r="J128" s="5">
        <v>0.23499999999999999</v>
      </c>
      <c r="K128" s="5">
        <v>0.14000000000000001</v>
      </c>
      <c r="L128" s="5"/>
      <c r="M128" s="2">
        <v>5.5</v>
      </c>
      <c r="N128" s="2">
        <v>4.25</v>
      </c>
      <c r="O128" s="7">
        <v>0.171875</v>
      </c>
      <c r="P128" s="32">
        <v>4.0110000000000001</v>
      </c>
      <c r="Q128" s="73">
        <f t="shared" si="44"/>
        <v>4.0110000000000001</v>
      </c>
      <c r="R128" s="177">
        <f t="shared" si="29"/>
        <v>4.0110000000000001</v>
      </c>
      <c r="S128" s="193">
        <f t="shared" si="41"/>
        <v>12</v>
      </c>
      <c r="T128" s="35">
        <f t="shared" si="33"/>
        <v>3.287671232876712E-2</v>
      </c>
      <c r="U128" s="35">
        <f t="shared" si="34"/>
        <v>6.575342465753424E-2</v>
      </c>
      <c r="V128" s="36">
        <f t="shared" si="31"/>
        <v>44.21875</v>
      </c>
      <c r="W128" s="37">
        <f t="shared" si="35"/>
        <v>22.109375</v>
      </c>
      <c r="X128" s="38">
        <f t="shared" si="36"/>
        <v>2.0055E-2</v>
      </c>
      <c r="Y128" s="39">
        <f t="shared" si="32"/>
        <v>1.4384422459845148</v>
      </c>
      <c r="Z128" s="36">
        <f t="shared" si="37"/>
        <v>998.69521597769187</v>
      </c>
      <c r="AA128" s="40">
        <f t="shared" si="38"/>
        <v>100.01336582236765</v>
      </c>
      <c r="AB128" s="60">
        <f t="shared" si="45"/>
        <v>4.4212840590263012</v>
      </c>
    </row>
    <row r="129" spans="1:28" x14ac:dyDescent="0.35">
      <c r="A129" s="9" t="s">
        <v>553</v>
      </c>
      <c r="B129" s="1" t="s">
        <v>9</v>
      </c>
      <c r="C129" s="4">
        <v>39713</v>
      </c>
      <c r="D129" s="4">
        <v>48113</v>
      </c>
      <c r="E129" s="4">
        <v>46103</v>
      </c>
      <c r="F129" s="5">
        <v>4.625</v>
      </c>
      <c r="G129" s="5">
        <v>5.875</v>
      </c>
      <c r="H129" s="5">
        <v>4.8046899999999999</v>
      </c>
      <c r="I129" s="6">
        <v>23.013698630136986</v>
      </c>
      <c r="J129" s="5">
        <v>3.044</v>
      </c>
      <c r="K129" s="5">
        <v>1.51</v>
      </c>
      <c r="L129" s="5"/>
      <c r="M129" s="2">
        <v>5.5</v>
      </c>
      <c r="N129" s="2">
        <v>4.25</v>
      </c>
      <c r="O129" s="7">
        <v>0.375</v>
      </c>
      <c r="P129" s="32">
        <v>3.0430000000000001</v>
      </c>
      <c r="Q129" s="73">
        <f t="shared" si="44"/>
        <v>3.0430000000000001</v>
      </c>
      <c r="R129" s="177">
        <f t="shared" si="29"/>
        <v>3.0430000000000001</v>
      </c>
      <c r="S129" s="193">
        <f t="shared" si="41"/>
        <v>35</v>
      </c>
      <c r="T129" s="35">
        <f t="shared" si="33"/>
        <v>9.5890410958904104E-2</v>
      </c>
      <c r="U129" s="35">
        <f t="shared" si="34"/>
        <v>0.19178082191780821</v>
      </c>
      <c r="V129" s="36">
        <f t="shared" si="31"/>
        <v>46.25</v>
      </c>
      <c r="W129" s="37">
        <f t="shared" si="35"/>
        <v>23.125</v>
      </c>
      <c r="X129" s="38">
        <f t="shared" si="36"/>
        <v>1.5215000000000001E-2</v>
      </c>
      <c r="Y129" s="39">
        <f t="shared" si="32"/>
        <v>4.3951639282531394</v>
      </c>
      <c r="Z129" s="36">
        <f t="shared" si="37"/>
        <v>997.10821971163796</v>
      </c>
      <c r="AA129" s="40">
        <f t="shared" si="38"/>
        <v>100.15033836398911</v>
      </c>
      <c r="AB129" s="60">
        <f t="shared" si="45"/>
        <v>4.6180572882248034</v>
      </c>
    </row>
    <row r="130" spans="1:28" x14ac:dyDescent="0.35">
      <c r="A130" s="9" t="s">
        <v>554</v>
      </c>
      <c r="B130" s="1" t="s">
        <v>9</v>
      </c>
      <c r="C130" s="4">
        <v>41540</v>
      </c>
      <c r="D130" s="4">
        <v>48114</v>
      </c>
      <c r="E130" s="4">
        <v>46104</v>
      </c>
      <c r="F130" s="5">
        <v>4.3046879999999996</v>
      </c>
      <c r="G130" s="5">
        <v>4.8046879999999996</v>
      </c>
      <c r="H130" s="5">
        <v>4.8046899999999999</v>
      </c>
      <c r="I130" s="6">
        <v>18.010958904109589</v>
      </c>
      <c r="J130" s="5">
        <v>0.113</v>
      </c>
      <c r="K130" s="5">
        <v>0.09</v>
      </c>
      <c r="L130" s="5">
        <v>3.46</v>
      </c>
      <c r="M130" s="2">
        <v>4.75</v>
      </c>
      <c r="N130" s="2">
        <v>4.25</v>
      </c>
      <c r="O130" s="7">
        <v>5.4688000000000001E-2</v>
      </c>
      <c r="P130" s="32">
        <v>3.0430000000000001</v>
      </c>
      <c r="Q130" s="73">
        <f t="shared" si="44"/>
        <v>3.0430000000000001</v>
      </c>
      <c r="R130" s="177">
        <f t="shared" si="29"/>
        <v>3.0430000000000001</v>
      </c>
      <c r="S130" s="193">
        <f t="shared" si="41"/>
        <v>36</v>
      </c>
      <c r="T130" s="35">
        <f t="shared" si="33"/>
        <v>9.8630136986301367E-2</v>
      </c>
      <c r="U130" s="35">
        <f t="shared" si="34"/>
        <v>0.19726027397260273</v>
      </c>
      <c r="V130" s="36">
        <f t="shared" si="31"/>
        <v>43.046879999999994</v>
      </c>
      <c r="W130" s="37">
        <f t="shared" si="35"/>
        <v>21.523439999999997</v>
      </c>
      <c r="X130" s="38">
        <f t="shared" si="36"/>
        <v>1.5215000000000001E-2</v>
      </c>
      <c r="Y130" s="39">
        <f t="shared" si="32"/>
        <v>4.2074747500800429</v>
      </c>
      <c r="Z130" s="36">
        <f t="shared" si="37"/>
        <v>997.02572040889061</v>
      </c>
      <c r="AA130" s="40">
        <f t="shared" si="38"/>
        <v>100.12331951589707</v>
      </c>
      <c r="AB130" s="60">
        <f t="shared" si="45"/>
        <v>4.2993860179760848</v>
      </c>
    </row>
    <row r="131" spans="1:28" s="235" customFormat="1" x14ac:dyDescent="0.35">
      <c r="A131" s="224" t="s">
        <v>765</v>
      </c>
      <c r="B131" s="228" t="s">
        <v>149</v>
      </c>
      <c r="C131" s="229">
        <v>45587</v>
      </c>
      <c r="D131" s="229">
        <v>48143</v>
      </c>
      <c r="E131" s="229">
        <v>48143</v>
      </c>
      <c r="F131" s="112">
        <v>4.82</v>
      </c>
      <c r="G131" s="112">
        <v>4.82</v>
      </c>
      <c r="H131" s="112">
        <v>4.79</v>
      </c>
      <c r="I131" s="113">
        <v>7</v>
      </c>
      <c r="J131" s="112"/>
      <c r="K131" s="112"/>
      <c r="L131" s="112"/>
      <c r="M131" s="114">
        <v>4.25</v>
      </c>
      <c r="N131" s="114">
        <v>4.25</v>
      </c>
      <c r="O131" s="115"/>
      <c r="P131" s="230">
        <f>VLOOKUP(S131,'Incremented Rates (2)'!$C$2:$E$33,3,TRUE)</f>
        <v>5.125</v>
      </c>
      <c r="Q131" s="76">
        <f>P131</f>
        <v>5.125</v>
      </c>
      <c r="R131" s="177">
        <f>P131</f>
        <v>5.125</v>
      </c>
      <c r="S131" s="231">
        <f t="shared" ref="S131" si="46">E131-$E$1</f>
        <v>2075</v>
      </c>
      <c r="T131" s="232">
        <f>S131/365</f>
        <v>5.6849315068493151</v>
      </c>
      <c r="U131" s="232">
        <f>T131*2</f>
        <v>11.36986301369863</v>
      </c>
      <c r="V131" s="119">
        <f>(1000*F131)/100</f>
        <v>48.2</v>
      </c>
      <c r="W131" s="120">
        <f>V131/2</f>
        <v>24.1</v>
      </c>
      <c r="X131" s="121">
        <f>R131/2/100</f>
        <v>2.5624999999999998E-2</v>
      </c>
      <c r="Y131" s="233">
        <f>((1-((1+X131)^(-U131)))/(X131))*(W131)</f>
        <v>235.12214917278928</v>
      </c>
      <c r="Z131" s="119">
        <f>1000/((1+X131)^(U131))</f>
        <v>749.99978952063384</v>
      </c>
      <c r="AA131" s="234">
        <f>(Z131+Y131)/10</f>
        <v>98.512193869342312</v>
      </c>
      <c r="AB131" s="124">
        <f>R131</f>
        <v>5.125</v>
      </c>
    </row>
    <row r="132" spans="1:28" x14ac:dyDescent="0.35">
      <c r="A132" s="9" t="s">
        <v>555</v>
      </c>
      <c r="B132" s="1" t="s">
        <v>9</v>
      </c>
      <c r="C132" s="4">
        <v>41211</v>
      </c>
      <c r="D132" s="4">
        <v>48150</v>
      </c>
      <c r="E132" s="4">
        <v>46141</v>
      </c>
      <c r="F132" s="5">
        <v>4.3085940000000003</v>
      </c>
      <c r="G132" s="5">
        <v>4.8085940000000003</v>
      </c>
      <c r="H132" s="5">
        <v>4.8046899999999999</v>
      </c>
      <c r="I132" s="6">
        <v>19.010958904109589</v>
      </c>
      <c r="J132" s="5">
        <v>0.153</v>
      </c>
      <c r="K132" s="5">
        <v>0.17</v>
      </c>
      <c r="L132" s="5">
        <v>2.48</v>
      </c>
      <c r="M132" s="2">
        <v>4.75</v>
      </c>
      <c r="N132" s="2">
        <v>4.25</v>
      </c>
      <c r="O132" s="7">
        <v>5.8594E-2</v>
      </c>
      <c r="P132" s="32">
        <v>3.097</v>
      </c>
      <c r="Q132" s="179">
        <f t="shared" si="44"/>
        <v>3.097</v>
      </c>
      <c r="R132" s="177">
        <f t="shared" si="29"/>
        <v>3.097</v>
      </c>
      <c r="S132" s="193">
        <f t="shared" si="41"/>
        <v>73</v>
      </c>
      <c r="T132" s="35">
        <f t="shared" si="33"/>
        <v>0.2</v>
      </c>
      <c r="U132" s="35">
        <f t="shared" si="34"/>
        <v>0.4</v>
      </c>
      <c r="V132" s="36">
        <f t="shared" si="31"/>
        <v>43.085940000000001</v>
      </c>
      <c r="W132" s="37">
        <f t="shared" si="35"/>
        <v>21.54297</v>
      </c>
      <c r="X132" s="38">
        <f t="shared" si="36"/>
        <v>1.5485000000000001E-2</v>
      </c>
      <c r="Y132" s="39">
        <f t="shared" si="32"/>
        <v>8.5249240787855403</v>
      </c>
      <c r="Z132" s="36">
        <f t="shared" si="37"/>
        <v>993.87231893466901</v>
      </c>
      <c r="AA132" s="40">
        <f t="shared" si="38"/>
        <v>100.23972430134545</v>
      </c>
      <c r="AB132" s="60">
        <f t="shared" si="45"/>
        <v>4.2982899544369246</v>
      </c>
    </row>
    <row r="133" spans="1:28" s="240" customFormat="1" x14ac:dyDescent="0.35">
      <c r="A133" s="103" t="s">
        <v>662</v>
      </c>
      <c r="B133" s="228" t="s">
        <v>149</v>
      </c>
      <c r="C133" s="229">
        <v>44516</v>
      </c>
      <c r="D133" s="229">
        <v>48168</v>
      </c>
      <c r="E133" s="229">
        <v>48168</v>
      </c>
      <c r="F133" s="112">
        <v>5.45</v>
      </c>
      <c r="G133" s="112">
        <v>5.45</v>
      </c>
      <c r="H133" s="112">
        <v>5.45</v>
      </c>
      <c r="I133" s="113">
        <v>10</v>
      </c>
      <c r="J133" s="112"/>
      <c r="K133" s="112"/>
      <c r="L133" s="112"/>
      <c r="M133" s="114">
        <v>4.25</v>
      </c>
      <c r="N133" s="114">
        <v>4.25</v>
      </c>
      <c r="O133" s="115"/>
      <c r="P133" s="230">
        <f>VLOOKUP(S133,'Incremented Rates (2)'!$C$2:$E$33,3,TRUE)</f>
        <v>5.125</v>
      </c>
      <c r="Q133" s="242">
        <f t="shared" si="44"/>
        <v>5.125</v>
      </c>
      <c r="R133" s="177">
        <f>P133</f>
        <v>5.125</v>
      </c>
      <c r="S133" s="231">
        <f t="shared" si="41"/>
        <v>2100</v>
      </c>
      <c r="T133" s="232">
        <f>S133/365</f>
        <v>5.7534246575342465</v>
      </c>
      <c r="U133" s="232">
        <f>T133*2</f>
        <v>11.506849315068493</v>
      </c>
      <c r="V133" s="119">
        <f>(1000*F133)/100</f>
        <v>54.5</v>
      </c>
      <c r="W133" s="120">
        <f>V133/2</f>
        <v>27.25</v>
      </c>
      <c r="X133" s="121">
        <f>R133/2/100</f>
        <v>2.5624999999999998E-2</v>
      </c>
      <c r="Y133" s="233">
        <f>((1-((1+X133)^(-U133)))/(X133))*(W133)</f>
        <v>268.61348453303867</v>
      </c>
      <c r="Z133" s="119">
        <f>1000/((1+X133)^(U133))</f>
        <v>747.40475078315171</v>
      </c>
      <c r="AA133" s="234">
        <f>(Z133+Y133)/10</f>
        <v>101.60182353161903</v>
      </c>
      <c r="AB133" s="124">
        <f>R133</f>
        <v>5.125</v>
      </c>
    </row>
    <row r="134" spans="1:28" x14ac:dyDescent="0.35">
      <c r="A134" s="9" t="s">
        <v>556</v>
      </c>
      <c r="B134" s="1" t="s">
        <v>9</v>
      </c>
      <c r="C134" s="4">
        <v>39832</v>
      </c>
      <c r="D134" s="4">
        <v>48232</v>
      </c>
      <c r="E134" s="4">
        <v>46222</v>
      </c>
      <c r="F134" s="5">
        <v>4.625</v>
      </c>
      <c r="G134" s="5">
        <v>5.875</v>
      </c>
      <c r="H134" s="5">
        <v>4.8085899999999997</v>
      </c>
      <c r="I134" s="6">
        <v>23.016438356164382</v>
      </c>
      <c r="J134" s="5">
        <v>0.161</v>
      </c>
      <c r="K134" s="5">
        <v>0.19</v>
      </c>
      <c r="L134" s="5"/>
      <c r="M134" s="2">
        <v>5.5</v>
      </c>
      <c r="N134" s="2">
        <v>4.25</v>
      </c>
      <c r="O134" s="7">
        <v>0.375</v>
      </c>
      <c r="P134" s="257">
        <v>3.2709999999999999</v>
      </c>
      <c r="Q134" s="73">
        <f t="shared" si="44"/>
        <v>3.2709999999999999</v>
      </c>
      <c r="R134" s="177">
        <f t="shared" si="29"/>
        <v>3.2709999999999999</v>
      </c>
      <c r="S134" s="193">
        <f t="shared" si="41"/>
        <v>154</v>
      </c>
      <c r="T134" s="35">
        <f t="shared" si="33"/>
        <v>0.42191780821917807</v>
      </c>
      <c r="U134" s="35">
        <f t="shared" si="34"/>
        <v>0.84383561643835614</v>
      </c>
      <c r="V134" s="36">
        <f t="shared" si="31"/>
        <v>46.25</v>
      </c>
      <c r="W134" s="37">
        <f t="shared" si="35"/>
        <v>23.125</v>
      </c>
      <c r="X134" s="38">
        <f t="shared" si="36"/>
        <v>1.6354999999999998E-2</v>
      </c>
      <c r="Y134" s="39">
        <f t="shared" si="32"/>
        <v>19.223962765180854</v>
      </c>
      <c r="Z134" s="36">
        <f t="shared" si="37"/>
        <v>986.40398222596616</v>
      </c>
      <c r="AA134" s="40">
        <f t="shared" si="38"/>
        <v>100.5627944991147</v>
      </c>
      <c r="AB134" s="60">
        <f t="shared" si="45"/>
        <v>4.5991164257480097</v>
      </c>
    </row>
    <row r="135" spans="1:28" s="240" customFormat="1" x14ac:dyDescent="0.35">
      <c r="A135" s="103" t="s">
        <v>667</v>
      </c>
      <c r="B135" s="228" t="s">
        <v>149</v>
      </c>
      <c r="C135" s="229">
        <v>44665</v>
      </c>
      <c r="D135" s="229">
        <v>48288</v>
      </c>
      <c r="E135" s="229">
        <v>48288</v>
      </c>
      <c r="F135" s="112">
        <v>5.45</v>
      </c>
      <c r="G135" s="112">
        <v>5.45</v>
      </c>
      <c r="H135" s="112">
        <v>5.45</v>
      </c>
      <c r="I135" s="113">
        <v>10</v>
      </c>
      <c r="J135" s="112"/>
      <c r="K135" s="112"/>
      <c r="L135" s="112"/>
      <c r="M135" s="114">
        <v>4.25</v>
      </c>
      <c r="N135" s="114">
        <v>4.25</v>
      </c>
      <c r="O135" s="115"/>
      <c r="P135" s="116">
        <f>VLOOKUP(S135,'Incremented Rates (2)'!$C$2:$E$33,3,TRUE)</f>
        <v>5.125</v>
      </c>
      <c r="Q135" s="75">
        <f>P135</f>
        <v>5.125</v>
      </c>
      <c r="R135" s="177">
        <f>P135</f>
        <v>5.125</v>
      </c>
      <c r="S135" s="231">
        <f t="shared" si="41"/>
        <v>2220</v>
      </c>
      <c r="T135" s="232">
        <f>S135/365</f>
        <v>6.0821917808219181</v>
      </c>
      <c r="U135" s="232">
        <f>T135*2</f>
        <v>12.164383561643836</v>
      </c>
      <c r="V135" s="119">
        <f>(1000*F135)/100</f>
        <v>54.5</v>
      </c>
      <c r="W135" s="120">
        <f>V135/2</f>
        <v>27.25</v>
      </c>
      <c r="X135" s="121">
        <f>R135/2/100</f>
        <v>2.5624999999999998E-2</v>
      </c>
      <c r="Y135" s="233">
        <f>((1-((1+X135)^(-U135)))/(X135))*(W135)</f>
        <v>281.72724276898958</v>
      </c>
      <c r="Z135" s="119">
        <f>1000/((1+X135)^(U135))</f>
        <v>735.07300565301443</v>
      </c>
      <c r="AA135" s="234">
        <f>(Z135+Y135)/10</f>
        <v>101.6800248422004</v>
      </c>
      <c r="AB135" s="124">
        <f>R135</f>
        <v>5.125</v>
      </c>
    </row>
    <row r="136" spans="1:28" s="235" customFormat="1" x14ac:dyDescent="0.35">
      <c r="A136" s="103" t="s">
        <v>673</v>
      </c>
      <c r="B136" s="228" t="s">
        <v>149</v>
      </c>
      <c r="C136" s="229">
        <v>44729</v>
      </c>
      <c r="D136" s="229">
        <v>413622</v>
      </c>
      <c r="E136" s="229">
        <v>48380</v>
      </c>
      <c r="F136" s="112">
        <v>5.45</v>
      </c>
      <c r="G136" s="112">
        <v>5.45</v>
      </c>
      <c r="H136" s="112">
        <v>5.45</v>
      </c>
      <c r="I136" s="113">
        <v>10</v>
      </c>
      <c r="J136" s="112"/>
      <c r="K136" s="112"/>
      <c r="L136" s="112"/>
      <c r="M136" s="114">
        <v>4.25</v>
      </c>
      <c r="N136" s="114">
        <v>4.25</v>
      </c>
      <c r="O136" s="115"/>
      <c r="P136" s="230">
        <f>VLOOKUP(S136,'Incremented Rates (2)'!$C$2:$E$33,3,TRUE)</f>
        <v>5.125</v>
      </c>
      <c r="Q136" s="242"/>
      <c r="R136" s="177">
        <f>P136</f>
        <v>5.125</v>
      </c>
      <c r="S136" s="231">
        <f t="shared" si="41"/>
        <v>2312</v>
      </c>
      <c r="T136" s="232">
        <f>S136/365</f>
        <v>6.3342465753424655</v>
      </c>
      <c r="U136" s="232">
        <f>T136*2</f>
        <v>12.668493150684931</v>
      </c>
      <c r="V136" s="119">
        <f>(1000*F136)/100</f>
        <v>54.5</v>
      </c>
      <c r="W136" s="120">
        <f>V136/2</f>
        <v>27.25</v>
      </c>
      <c r="X136" s="121">
        <f>R136/2/100</f>
        <v>2.5624999999999998E-2</v>
      </c>
      <c r="Y136" s="233">
        <f>((1-((1+X136)^(-U136)))/(X136))*(W136)</f>
        <v>291.63440490700333</v>
      </c>
      <c r="Z136" s="119">
        <f>1000/((1+X136)^(U136))</f>
        <v>725.756637587451</v>
      </c>
      <c r="AA136" s="234">
        <f>(Z136+Y136)/10</f>
        <v>101.73910424944543</v>
      </c>
      <c r="AB136" s="124">
        <f>R136</f>
        <v>5.125</v>
      </c>
    </row>
    <row r="137" spans="1:28" x14ac:dyDescent="0.35">
      <c r="A137" s="9" t="s">
        <v>557</v>
      </c>
      <c r="B137" s="1" t="s">
        <v>9</v>
      </c>
      <c r="C137" s="4">
        <v>41381</v>
      </c>
      <c r="D137" s="4">
        <v>48321</v>
      </c>
      <c r="E137" s="4">
        <v>46129</v>
      </c>
      <c r="F137" s="5">
        <v>4.3085940000000003</v>
      </c>
      <c r="G137" s="5">
        <v>4.8085940000000003</v>
      </c>
      <c r="H137" s="5">
        <v>4.8085899999999997</v>
      </c>
      <c r="I137" s="6">
        <v>19.013698630136986</v>
      </c>
      <c r="J137" s="5">
        <v>0.154</v>
      </c>
      <c r="K137" s="5">
        <v>0.15</v>
      </c>
      <c r="L137" s="5">
        <v>2.5099999999999998</v>
      </c>
      <c r="M137" s="2">
        <v>4.75</v>
      </c>
      <c r="N137" s="2">
        <v>4.25</v>
      </c>
      <c r="O137" s="7">
        <v>5.8594E-2</v>
      </c>
      <c r="P137" s="32">
        <v>3.097</v>
      </c>
      <c r="Q137" s="179">
        <f t="shared" si="44"/>
        <v>3.097</v>
      </c>
      <c r="R137" s="177">
        <f t="shared" si="29"/>
        <v>3.097</v>
      </c>
      <c r="S137" s="193">
        <f t="shared" ref="S137:S179" si="47">E137-$E$1</f>
        <v>61</v>
      </c>
      <c r="T137" s="35">
        <f t="shared" si="33"/>
        <v>0.16712328767123288</v>
      </c>
      <c r="U137" s="35">
        <f t="shared" si="34"/>
        <v>0.33424657534246577</v>
      </c>
      <c r="V137" s="36">
        <f t="shared" ref="V137:V180" si="48">(1000*F137)/100</f>
        <v>43.085940000000001</v>
      </c>
      <c r="W137" s="37">
        <f t="shared" si="35"/>
        <v>21.54297</v>
      </c>
      <c r="X137" s="38">
        <f t="shared" si="36"/>
        <v>1.5485000000000001E-2</v>
      </c>
      <c r="Y137" s="39">
        <f t="shared" si="32"/>
        <v>7.1271630060863886</v>
      </c>
      <c r="Z137" s="36">
        <f t="shared" si="37"/>
        <v>994.87702395959104</v>
      </c>
      <c r="AA137" s="40">
        <f t="shared" si="38"/>
        <v>100.20041869656774</v>
      </c>
      <c r="AB137" s="60">
        <f t="shared" si="45"/>
        <v>4.299976044059771</v>
      </c>
    </row>
    <row r="138" spans="1:28" x14ac:dyDescent="0.35">
      <c r="A138" s="9" t="s">
        <v>558</v>
      </c>
      <c r="B138" s="1" t="s">
        <v>9</v>
      </c>
      <c r="C138" s="4">
        <v>40770</v>
      </c>
      <c r="D138" s="4">
        <v>48441</v>
      </c>
      <c r="E138" s="4">
        <v>46068</v>
      </c>
      <c r="F138" s="5">
        <v>4.375</v>
      </c>
      <c r="G138" s="5">
        <v>4.875</v>
      </c>
      <c r="H138" s="5">
        <v>4.8085899999999997</v>
      </c>
      <c r="I138" s="6">
        <v>21.016438356164382</v>
      </c>
      <c r="J138" s="5">
        <v>0.14499999999999999</v>
      </c>
      <c r="K138" s="5">
        <v>0.1</v>
      </c>
      <c r="L138" s="5"/>
      <c r="M138" s="2">
        <v>4.75</v>
      </c>
      <c r="N138" s="2">
        <v>4.25</v>
      </c>
      <c r="O138" s="7">
        <v>0.125</v>
      </c>
      <c r="P138" s="32">
        <v>4.0110000000000001</v>
      </c>
      <c r="Q138" s="73">
        <f t="shared" si="44"/>
        <v>4.0110000000000001</v>
      </c>
      <c r="R138" s="177">
        <f t="shared" si="29"/>
        <v>4.0110000000000001</v>
      </c>
      <c r="S138" s="193">
        <f t="shared" si="47"/>
        <v>0</v>
      </c>
      <c r="T138" s="35">
        <f t="shared" si="33"/>
        <v>0</v>
      </c>
      <c r="U138" s="35">
        <f t="shared" si="34"/>
        <v>0</v>
      </c>
      <c r="V138" s="36">
        <f t="shared" si="48"/>
        <v>43.75</v>
      </c>
      <c r="W138" s="37">
        <f t="shared" si="35"/>
        <v>21.875</v>
      </c>
      <c r="X138" s="38">
        <f t="shared" si="36"/>
        <v>2.0055E-2</v>
      </c>
      <c r="Y138" s="39">
        <f t="shared" si="32"/>
        <v>0</v>
      </c>
      <c r="Z138" s="36">
        <f t="shared" si="37"/>
        <v>1000</v>
      </c>
      <c r="AA138" s="40">
        <f t="shared" si="38"/>
        <v>100</v>
      </c>
      <c r="AB138" s="60">
        <f t="shared" si="45"/>
        <v>4.375</v>
      </c>
    </row>
    <row r="139" spans="1:28" x14ac:dyDescent="0.35">
      <c r="A139" s="9" t="s">
        <v>559</v>
      </c>
      <c r="B139" s="1" t="s">
        <v>9</v>
      </c>
      <c r="C139" s="4">
        <v>40052</v>
      </c>
      <c r="D139" s="4">
        <v>48453</v>
      </c>
      <c r="E139" s="4">
        <v>46080</v>
      </c>
      <c r="F139" s="5">
        <v>4.4375</v>
      </c>
      <c r="G139" s="5">
        <v>5.6875</v>
      </c>
      <c r="H139" s="5">
        <v>4.8085899999999997</v>
      </c>
      <c r="I139" s="6">
        <v>23.016438356164382</v>
      </c>
      <c r="J139" s="5">
        <v>0.23499999999999999</v>
      </c>
      <c r="K139" s="5">
        <v>0.14000000000000001</v>
      </c>
      <c r="L139" s="5"/>
      <c r="M139" s="2">
        <v>5.5</v>
      </c>
      <c r="N139" s="2">
        <v>4.25</v>
      </c>
      <c r="O139" s="7">
        <v>0.1875</v>
      </c>
      <c r="P139" s="32">
        <v>4.0110000000000001</v>
      </c>
      <c r="Q139" s="73">
        <f t="shared" si="44"/>
        <v>4.0110000000000001</v>
      </c>
      <c r="R139" s="177">
        <f t="shared" si="29"/>
        <v>4.0110000000000001</v>
      </c>
      <c r="S139" s="193">
        <f t="shared" si="47"/>
        <v>12</v>
      </c>
      <c r="T139" s="35">
        <f t="shared" si="33"/>
        <v>3.287671232876712E-2</v>
      </c>
      <c r="U139" s="35">
        <f t="shared" si="34"/>
        <v>6.575342465753424E-2</v>
      </c>
      <c r="V139" s="36">
        <f t="shared" si="48"/>
        <v>44.375</v>
      </c>
      <c r="W139" s="37">
        <f t="shared" si="35"/>
        <v>22.1875</v>
      </c>
      <c r="X139" s="38">
        <f t="shared" si="36"/>
        <v>2.0055E-2</v>
      </c>
      <c r="Y139" s="39">
        <f t="shared" si="32"/>
        <v>1.4435250807759794</v>
      </c>
      <c r="Z139" s="36">
        <f t="shared" si="37"/>
        <v>998.69521597769187</v>
      </c>
      <c r="AA139" s="40">
        <f t="shared" si="38"/>
        <v>100.01387410584678</v>
      </c>
      <c r="AB139" s="60">
        <f t="shared" si="45"/>
        <v>4.4368844219589985</v>
      </c>
    </row>
    <row r="140" spans="1:28" s="235" customFormat="1" x14ac:dyDescent="0.35">
      <c r="A140" s="103" t="s">
        <v>680</v>
      </c>
      <c r="B140" s="228" t="s">
        <v>149</v>
      </c>
      <c r="C140" s="229">
        <v>44818</v>
      </c>
      <c r="D140" s="229">
        <v>48471</v>
      </c>
      <c r="E140" s="229">
        <v>48471</v>
      </c>
      <c r="F140" s="112">
        <v>5.43</v>
      </c>
      <c r="G140" s="112">
        <v>5.43</v>
      </c>
      <c r="H140" s="112">
        <v>5.45</v>
      </c>
      <c r="I140" s="113">
        <v>10</v>
      </c>
      <c r="J140" s="112"/>
      <c r="K140" s="112"/>
      <c r="L140" s="112"/>
      <c r="M140" s="114">
        <v>4.25</v>
      </c>
      <c r="N140" s="114">
        <v>4.25</v>
      </c>
      <c r="O140" s="115"/>
      <c r="P140" s="230">
        <f>VLOOKUP(S140,'Incremented Rates (2)'!$C$2:$E$33,3,TRUE)</f>
        <v>5.43</v>
      </c>
      <c r="Q140" s="76">
        <f>P140</f>
        <v>5.43</v>
      </c>
      <c r="R140" s="177">
        <f>P140</f>
        <v>5.43</v>
      </c>
      <c r="S140" s="231">
        <f>E140-$E$1</f>
        <v>2403</v>
      </c>
      <c r="T140" s="232">
        <f>S140/365</f>
        <v>6.5835616438356164</v>
      </c>
      <c r="U140" s="232">
        <f>T140*2</f>
        <v>13.167123287671233</v>
      </c>
      <c r="V140" s="119">
        <f>(1000*F140)/100</f>
        <v>54.3</v>
      </c>
      <c r="W140" s="120">
        <f>V140/2</f>
        <v>27.15</v>
      </c>
      <c r="X140" s="121">
        <f>R140/2/100</f>
        <v>2.7149999999999997E-2</v>
      </c>
      <c r="Y140" s="233">
        <f>((1-((1+X140)^(-U140)))/(X140))*(W140)</f>
        <v>297.22647391366888</v>
      </c>
      <c r="Z140" s="119">
        <f>1000/((1+X140)^(U140))</f>
        <v>702.77352608633123</v>
      </c>
      <c r="AA140" s="234">
        <f>(Z140+Y140)/10</f>
        <v>100.00000000000001</v>
      </c>
      <c r="AB140" s="124">
        <f>R140</f>
        <v>5.43</v>
      </c>
    </row>
    <row r="141" spans="1:28" x14ac:dyDescent="0.35">
      <c r="A141" s="9" t="s">
        <v>560</v>
      </c>
      <c r="B141" s="1" t="s">
        <v>9</v>
      </c>
      <c r="C141" s="4">
        <v>39713</v>
      </c>
      <c r="D141" s="4">
        <v>48479</v>
      </c>
      <c r="E141" s="4">
        <v>46103</v>
      </c>
      <c r="F141" s="5">
        <v>4.65625</v>
      </c>
      <c r="G141" s="5">
        <v>5.90625</v>
      </c>
      <c r="H141" s="5">
        <v>4.8085899999999997</v>
      </c>
      <c r="I141" s="6">
        <v>24.016438356164382</v>
      </c>
      <c r="J141" s="5">
        <v>3.044</v>
      </c>
      <c r="K141" s="5">
        <v>1.51</v>
      </c>
      <c r="L141" s="5"/>
      <c r="M141" s="2">
        <v>5.5</v>
      </c>
      <c r="N141" s="2">
        <v>4.25</v>
      </c>
      <c r="O141" s="7">
        <v>0.40625</v>
      </c>
      <c r="P141" s="32">
        <v>3.0430000000000001</v>
      </c>
      <c r="Q141" s="73">
        <f t="shared" si="44"/>
        <v>3.0430000000000001</v>
      </c>
      <c r="R141" s="177">
        <f t="shared" si="29"/>
        <v>3.0430000000000001</v>
      </c>
      <c r="S141" s="193">
        <f t="shared" si="47"/>
        <v>35</v>
      </c>
      <c r="T141" s="35">
        <f t="shared" si="33"/>
        <v>9.5890410958904104E-2</v>
      </c>
      <c r="U141" s="35">
        <f t="shared" si="34"/>
        <v>0.19178082191780821</v>
      </c>
      <c r="V141" s="36">
        <f t="shared" si="48"/>
        <v>46.5625</v>
      </c>
      <c r="W141" s="37">
        <f t="shared" si="35"/>
        <v>23.28125</v>
      </c>
      <c r="X141" s="38">
        <f t="shared" si="36"/>
        <v>1.5215000000000001E-2</v>
      </c>
      <c r="Y141" s="39">
        <f t="shared" si="32"/>
        <v>4.4248609818224169</v>
      </c>
      <c r="Z141" s="36">
        <f t="shared" si="37"/>
        <v>997.10821971163796</v>
      </c>
      <c r="AA141" s="40">
        <f t="shared" si="38"/>
        <v>100.15330806934604</v>
      </c>
      <c r="AB141" s="60">
        <f t="shared" si="45"/>
        <v>4.6491225200230204</v>
      </c>
    </row>
    <row r="142" spans="1:28" x14ac:dyDescent="0.35">
      <c r="A142" s="9" t="s">
        <v>561</v>
      </c>
      <c r="B142" s="1" t="s">
        <v>9</v>
      </c>
      <c r="C142" s="4">
        <v>41540</v>
      </c>
      <c r="D142" s="4">
        <v>48480</v>
      </c>
      <c r="E142" s="4">
        <v>46104</v>
      </c>
      <c r="F142" s="5">
        <v>4.3085940000000003</v>
      </c>
      <c r="G142" s="5">
        <v>4.8085940000000003</v>
      </c>
      <c r="H142" s="5">
        <v>4.8085899999999997</v>
      </c>
      <c r="I142" s="6">
        <v>19.013698630136986</v>
      </c>
      <c r="J142" s="5">
        <v>0.113</v>
      </c>
      <c r="K142" s="5">
        <v>0.09</v>
      </c>
      <c r="L142" s="5">
        <v>3.46</v>
      </c>
      <c r="M142" s="2">
        <v>4.75</v>
      </c>
      <c r="N142" s="2">
        <v>4.25</v>
      </c>
      <c r="O142" s="7">
        <v>5.8594E-2</v>
      </c>
      <c r="P142" s="32">
        <v>3.0430000000000001</v>
      </c>
      <c r="Q142" s="73">
        <f t="shared" si="44"/>
        <v>3.0430000000000001</v>
      </c>
      <c r="R142" s="177">
        <f t="shared" si="29"/>
        <v>3.0430000000000001</v>
      </c>
      <c r="S142" s="193">
        <f t="shared" si="47"/>
        <v>36</v>
      </c>
      <c r="T142" s="35">
        <f t="shared" si="33"/>
        <v>9.8630136986301367E-2</v>
      </c>
      <c r="U142" s="35">
        <f t="shared" si="34"/>
        <v>0.19726027397260273</v>
      </c>
      <c r="V142" s="36">
        <f t="shared" si="48"/>
        <v>43.085940000000001</v>
      </c>
      <c r="W142" s="37">
        <f t="shared" si="35"/>
        <v>21.54297</v>
      </c>
      <c r="X142" s="38">
        <f t="shared" si="36"/>
        <v>1.5215000000000001E-2</v>
      </c>
      <c r="Y142" s="39">
        <f t="shared" si="32"/>
        <v>4.2112925404457595</v>
      </c>
      <c r="Z142" s="36">
        <f t="shared" si="37"/>
        <v>997.02572040889061</v>
      </c>
      <c r="AA142" s="40">
        <f t="shared" si="38"/>
        <v>100.12370129493364</v>
      </c>
      <c r="AB142" s="60">
        <f t="shared" si="45"/>
        <v>4.303270798298005</v>
      </c>
    </row>
    <row r="143" spans="1:28" x14ac:dyDescent="0.35">
      <c r="A143" s="9" t="s">
        <v>562</v>
      </c>
      <c r="B143" s="1" t="s">
        <v>9</v>
      </c>
      <c r="C143" s="4">
        <v>41177</v>
      </c>
      <c r="D143" s="4">
        <v>48482</v>
      </c>
      <c r="E143" s="4">
        <v>46106</v>
      </c>
      <c r="F143" s="5">
        <v>4.3125</v>
      </c>
      <c r="G143" s="5">
        <v>4.8125</v>
      </c>
      <c r="H143" s="5">
        <v>4.8085899999999997</v>
      </c>
      <c r="I143" s="6">
        <v>20.013698630136986</v>
      </c>
      <c r="J143" s="5">
        <v>0.152</v>
      </c>
      <c r="K143" s="5">
        <v>0.15</v>
      </c>
      <c r="L143" s="5">
        <v>2.4700000000000002</v>
      </c>
      <c r="M143" s="2">
        <v>4.75</v>
      </c>
      <c r="N143" s="2">
        <v>4.25</v>
      </c>
      <c r="O143" s="7">
        <v>6.25E-2</v>
      </c>
      <c r="P143" s="32">
        <v>3.0430000000000001</v>
      </c>
      <c r="Q143" s="73">
        <f t="shared" si="44"/>
        <v>3.0430000000000001</v>
      </c>
      <c r="R143" s="177">
        <f t="shared" si="29"/>
        <v>3.0430000000000001</v>
      </c>
      <c r="S143" s="193">
        <f t="shared" si="47"/>
        <v>38</v>
      </c>
      <c r="T143" s="35">
        <f t="shared" si="33"/>
        <v>0.10410958904109589</v>
      </c>
      <c r="U143" s="35">
        <f t="shared" si="34"/>
        <v>0.20821917808219179</v>
      </c>
      <c r="V143" s="36">
        <f t="shared" si="48"/>
        <v>43.125</v>
      </c>
      <c r="W143" s="37">
        <f t="shared" si="35"/>
        <v>21.5625</v>
      </c>
      <c r="X143" s="38">
        <f t="shared" si="36"/>
        <v>1.5215000000000001E-2</v>
      </c>
      <c r="Y143" s="39">
        <f t="shared" si="32"/>
        <v>4.4489151874950918</v>
      </c>
      <c r="Z143" s="36">
        <f t="shared" si="37"/>
        <v>996.86074228045277</v>
      </c>
      <c r="AA143" s="40">
        <f t="shared" si="38"/>
        <v>100.13096574679479</v>
      </c>
      <c r="AB143" s="60">
        <f t="shared" si="45"/>
        <v>4.3068594893064276</v>
      </c>
    </row>
    <row r="144" spans="1:28" x14ac:dyDescent="0.35">
      <c r="A144" s="9" t="s">
        <v>563</v>
      </c>
      <c r="B144" s="1" t="s">
        <v>9</v>
      </c>
      <c r="C144" s="4">
        <v>41211</v>
      </c>
      <c r="D144" s="4">
        <v>48516</v>
      </c>
      <c r="E144" s="4">
        <v>46141</v>
      </c>
      <c r="F144" s="5">
        <v>4.3125</v>
      </c>
      <c r="G144" s="5">
        <v>4.8125</v>
      </c>
      <c r="H144" s="5">
        <v>4.8085899999999997</v>
      </c>
      <c r="I144" s="6">
        <v>20.013698630136986</v>
      </c>
      <c r="J144" s="5">
        <v>0.153</v>
      </c>
      <c r="K144" s="5">
        <v>0.17</v>
      </c>
      <c r="L144" s="5">
        <v>2.48</v>
      </c>
      <c r="M144" s="2">
        <v>4.75</v>
      </c>
      <c r="N144" s="2">
        <v>4.25</v>
      </c>
      <c r="O144" s="7">
        <v>6.25E-2</v>
      </c>
      <c r="P144" s="32">
        <v>3.097</v>
      </c>
      <c r="Q144" s="179">
        <f t="shared" si="44"/>
        <v>3.097</v>
      </c>
      <c r="R144" s="177">
        <f t="shared" si="29"/>
        <v>3.097</v>
      </c>
      <c r="S144" s="193">
        <f t="shared" si="47"/>
        <v>73</v>
      </c>
      <c r="T144" s="35">
        <f t="shared" si="33"/>
        <v>0.2</v>
      </c>
      <c r="U144" s="35">
        <f t="shared" si="34"/>
        <v>0.4</v>
      </c>
      <c r="V144" s="36">
        <f t="shared" si="48"/>
        <v>43.125</v>
      </c>
      <c r="W144" s="37">
        <f t="shared" si="35"/>
        <v>21.5625</v>
      </c>
      <c r="X144" s="38">
        <f t="shared" si="36"/>
        <v>1.5485000000000001E-2</v>
      </c>
      <c r="Y144" s="39">
        <f t="shared" si="32"/>
        <v>8.5326524359832092</v>
      </c>
      <c r="Z144" s="36">
        <f t="shared" si="37"/>
        <v>993.87231893466901</v>
      </c>
      <c r="AA144" s="40">
        <f t="shared" si="38"/>
        <v>100.24049713706522</v>
      </c>
      <c r="AB144" s="60">
        <f t="shared" si="45"/>
        <v>4.3021534441347029</v>
      </c>
    </row>
    <row r="145" spans="1:28" s="235" customFormat="1" x14ac:dyDescent="0.35">
      <c r="A145" s="103" t="s">
        <v>687</v>
      </c>
      <c r="B145" s="228" t="s">
        <v>149</v>
      </c>
      <c r="C145" s="229">
        <v>44909</v>
      </c>
      <c r="D145" s="229">
        <v>48562</v>
      </c>
      <c r="E145" s="229">
        <v>48562</v>
      </c>
      <c r="F145" s="112">
        <v>5.43</v>
      </c>
      <c r="G145" s="112">
        <v>5.43</v>
      </c>
      <c r="H145" s="112">
        <v>5.43</v>
      </c>
      <c r="I145" s="113">
        <v>10</v>
      </c>
      <c r="J145" s="112"/>
      <c r="K145" s="112"/>
      <c r="L145" s="112"/>
      <c r="M145" s="114">
        <v>4.25</v>
      </c>
      <c r="N145" s="114">
        <v>4.25</v>
      </c>
      <c r="O145" s="115"/>
      <c r="P145" s="230">
        <f>VLOOKUP(S145,'Incremented Rates (2)'!$C$2:$E$33,3,TRUE)</f>
        <v>5.43</v>
      </c>
      <c r="Q145" s="242">
        <f>P145</f>
        <v>5.43</v>
      </c>
      <c r="R145" s="177">
        <f>P145</f>
        <v>5.43</v>
      </c>
      <c r="S145" s="231">
        <f>E145-$E$1</f>
        <v>2494</v>
      </c>
      <c r="T145" s="232">
        <f>S145/365</f>
        <v>6.8328767123287673</v>
      </c>
      <c r="U145" s="232">
        <f>T145*2</f>
        <v>13.665753424657535</v>
      </c>
      <c r="V145" s="119">
        <f>(1000*F145)/100</f>
        <v>54.3</v>
      </c>
      <c r="W145" s="120">
        <f>V145/2</f>
        <v>27.15</v>
      </c>
      <c r="X145" s="121">
        <f>R145/2/100</f>
        <v>2.7149999999999997E-2</v>
      </c>
      <c r="Y145" s="233">
        <f>((1-((1+X145)^(-U145)))/(X145))*(W145)</f>
        <v>306.55121022064037</v>
      </c>
      <c r="Z145" s="119">
        <f>1000/((1+X145)^(U145))</f>
        <v>693.44878977935969</v>
      </c>
      <c r="AA145" s="234">
        <f>(Z145+Y145)/10</f>
        <v>100</v>
      </c>
      <c r="AB145" s="124">
        <f>R145</f>
        <v>5.43</v>
      </c>
    </row>
    <row r="146" spans="1:28" x14ac:dyDescent="0.35">
      <c r="A146" s="9" t="s">
        <v>564</v>
      </c>
      <c r="B146" s="1" t="s">
        <v>9</v>
      </c>
      <c r="C146" s="4">
        <v>39832</v>
      </c>
      <c r="D146" s="4">
        <v>48598</v>
      </c>
      <c r="E146" s="4">
        <v>46222</v>
      </c>
      <c r="F146" s="5">
        <v>4.65625</v>
      </c>
      <c r="G146" s="5">
        <v>5.90625</v>
      </c>
      <c r="H146" s="5">
        <v>4.8125</v>
      </c>
      <c r="I146" s="6">
        <v>24.019178082191782</v>
      </c>
      <c r="J146" s="5">
        <v>0.161</v>
      </c>
      <c r="K146" s="5">
        <v>0.19</v>
      </c>
      <c r="L146" s="5"/>
      <c r="M146" s="2">
        <v>5.5</v>
      </c>
      <c r="N146" s="2">
        <v>4.25</v>
      </c>
      <c r="O146" s="7">
        <v>0.40625</v>
      </c>
      <c r="P146" s="257">
        <v>3.2709999999999999</v>
      </c>
      <c r="Q146" s="73">
        <f t="shared" si="44"/>
        <v>3.2709999999999999</v>
      </c>
      <c r="R146" s="177">
        <f t="shared" si="29"/>
        <v>3.2709999999999999</v>
      </c>
      <c r="S146" s="193">
        <f t="shared" si="47"/>
        <v>154</v>
      </c>
      <c r="T146" s="35">
        <f t="shared" si="33"/>
        <v>0.42191780821917807</v>
      </c>
      <c r="U146" s="35">
        <f t="shared" si="34"/>
        <v>0.84383561643835614</v>
      </c>
      <c r="V146" s="36">
        <f t="shared" si="48"/>
        <v>46.5625</v>
      </c>
      <c r="W146" s="37">
        <f t="shared" si="35"/>
        <v>23.28125</v>
      </c>
      <c r="X146" s="38">
        <f t="shared" si="36"/>
        <v>1.6354999999999998E-2</v>
      </c>
      <c r="Y146" s="39">
        <f t="shared" si="32"/>
        <v>19.353854405486128</v>
      </c>
      <c r="Z146" s="36">
        <f t="shared" si="37"/>
        <v>986.40398222596616</v>
      </c>
      <c r="AA146" s="40">
        <f t="shared" si="38"/>
        <v>100.57578366314523</v>
      </c>
      <c r="AB146" s="60">
        <f t="shared" si="45"/>
        <v>4.629593556630895</v>
      </c>
    </row>
    <row r="147" spans="1:28" x14ac:dyDescent="0.35">
      <c r="A147" s="9" t="s">
        <v>565</v>
      </c>
      <c r="B147" s="1" t="s">
        <v>9</v>
      </c>
      <c r="C147" s="4">
        <v>41381</v>
      </c>
      <c r="D147" s="4">
        <v>48686</v>
      </c>
      <c r="E147" s="4">
        <v>46129</v>
      </c>
      <c r="F147" s="5">
        <v>4.3125</v>
      </c>
      <c r="G147" s="5">
        <v>4.8125</v>
      </c>
      <c r="H147" s="5">
        <v>4.8125</v>
      </c>
      <c r="I147" s="6">
        <v>20.013698630136986</v>
      </c>
      <c r="J147" s="5">
        <v>0.154</v>
      </c>
      <c r="K147" s="5">
        <v>0.15</v>
      </c>
      <c r="L147" s="5">
        <v>2.54</v>
      </c>
      <c r="M147" s="2">
        <v>4.75</v>
      </c>
      <c r="N147" s="2">
        <v>4.25</v>
      </c>
      <c r="O147" s="7">
        <v>6.25E-2</v>
      </c>
      <c r="P147" s="32">
        <v>3.097</v>
      </c>
      <c r="Q147" s="179">
        <f t="shared" si="44"/>
        <v>3.097</v>
      </c>
      <c r="R147" s="177">
        <f t="shared" si="29"/>
        <v>3.097</v>
      </c>
      <c r="S147" s="193">
        <f t="shared" si="47"/>
        <v>61</v>
      </c>
      <c r="T147" s="35">
        <f t="shared" si="33"/>
        <v>0.16712328767123288</v>
      </c>
      <c r="U147" s="35">
        <f t="shared" si="34"/>
        <v>0.33424657534246577</v>
      </c>
      <c r="V147" s="36">
        <f t="shared" si="48"/>
        <v>43.125</v>
      </c>
      <c r="W147" s="37">
        <f t="shared" si="35"/>
        <v>21.5625</v>
      </c>
      <c r="X147" s="38">
        <f t="shared" si="36"/>
        <v>1.5485000000000001E-2</v>
      </c>
      <c r="Y147" s="39">
        <f t="shared" si="32"/>
        <v>7.1336242086740009</v>
      </c>
      <c r="Z147" s="36">
        <f t="shared" si="37"/>
        <v>994.87702395959104</v>
      </c>
      <c r="AA147" s="40">
        <f t="shared" si="38"/>
        <v>100.2010648168265</v>
      </c>
      <c r="AB147" s="60">
        <f t="shared" si="45"/>
        <v>4.3038464789605841</v>
      </c>
    </row>
    <row r="148" spans="1:28" s="235" customFormat="1" x14ac:dyDescent="0.35">
      <c r="A148" s="103" t="s">
        <v>696</v>
      </c>
      <c r="B148" s="228" t="s">
        <v>149</v>
      </c>
      <c r="C148" s="229">
        <v>45037</v>
      </c>
      <c r="D148" s="229">
        <v>48690</v>
      </c>
      <c r="E148" s="229">
        <v>48690</v>
      </c>
      <c r="F148" s="112">
        <v>5.45</v>
      </c>
      <c r="G148" s="112">
        <v>5.45</v>
      </c>
      <c r="H148" s="112">
        <v>5.43</v>
      </c>
      <c r="I148" s="113">
        <v>10</v>
      </c>
      <c r="J148" s="112"/>
      <c r="K148" s="112"/>
      <c r="L148" s="112"/>
      <c r="M148" s="114">
        <v>4.25</v>
      </c>
      <c r="N148" s="114">
        <v>4.25</v>
      </c>
      <c r="O148" s="115"/>
      <c r="P148" s="230">
        <f>VLOOKUP(S148,'Incremented Rates (2)'!$C$2:$E$33,3,TRUE)</f>
        <v>5.43</v>
      </c>
      <c r="Q148" s="242">
        <f>P148</f>
        <v>5.43</v>
      </c>
      <c r="R148" s="177">
        <f>P148</f>
        <v>5.43</v>
      </c>
      <c r="S148" s="231">
        <f>E148-$E$1</f>
        <v>2622</v>
      </c>
      <c r="T148" s="232">
        <f>S148/365</f>
        <v>7.183561643835616</v>
      </c>
      <c r="U148" s="232">
        <f>T148*2</f>
        <v>14.367123287671232</v>
      </c>
      <c r="V148" s="119">
        <f>(1000*F148)/100</f>
        <v>54.5</v>
      </c>
      <c r="W148" s="120">
        <f>V148/2</f>
        <v>27.25</v>
      </c>
      <c r="X148" s="121">
        <f>R148/2/100</f>
        <v>2.7149999999999997E-2</v>
      </c>
      <c r="Y148" s="233">
        <f>((1-((1+X148)^(-U148)))/(X148))*(W148)</f>
        <v>320.63493132648006</v>
      </c>
      <c r="Z148" s="119">
        <f>1000/((1+X148)^(U148))</f>
        <v>680.54171062334183</v>
      </c>
      <c r="AA148" s="234">
        <f>(Z148+Y148)/10</f>
        <v>100.1176641949822</v>
      </c>
      <c r="AB148" s="124">
        <f>R148</f>
        <v>5.43</v>
      </c>
    </row>
    <row r="149" spans="1:28" s="235" customFormat="1" x14ac:dyDescent="0.35">
      <c r="A149" s="103" t="s">
        <v>710</v>
      </c>
      <c r="B149" s="228" t="s">
        <v>149</v>
      </c>
      <c r="C149" s="229">
        <v>45128</v>
      </c>
      <c r="D149" s="229">
        <v>48781</v>
      </c>
      <c r="E149" s="229">
        <v>48781</v>
      </c>
      <c r="F149" s="112">
        <v>5.51</v>
      </c>
      <c r="G149" s="112">
        <v>5.51</v>
      </c>
      <c r="H149" s="112">
        <v>5.45</v>
      </c>
      <c r="I149" s="113">
        <v>10</v>
      </c>
      <c r="J149" s="112"/>
      <c r="K149" s="112"/>
      <c r="L149" s="112"/>
      <c r="M149" s="114">
        <v>4.25</v>
      </c>
      <c r="N149" s="114">
        <v>4.25</v>
      </c>
      <c r="O149" s="115"/>
      <c r="P149" s="230">
        <f>VLOOKUP(S149,'Incremented Rates (2)'!$C$2:$E$33,3,TRUE)</f>
        <v>5.43</v>
      </c>
      <c r="Q149" s="76">
        <f>P149</f>
        <v>5.43</v>
      </c>
      <c r="R149" s="177">
        <f>P149</f>
        <v>5.43</v>
      </c>
      <c r="S149" s="231">
        <f>E149-$E$1</f>
        <v>2713</v>
      </c>
      <c r="T149" s="232">
        <f>S149/365</f>
        <v>7.4328767123287669</v>
      </c>
      <c r="U149" s="232">
        <f>T149*2</f>
        <v>14.865753424657534</v>
      </c>
      <c r="V149" s="119">
        <f>(1000*F149)/100</f>
        <v>55.1</v>
      </c>
      <c r="W149" s="120">
        <f>V149/2</f>
        <v>27.55</v>
      </c>
      <c r="X149" s="121">
        <f>R149/2/100</f>
        <v>2.7149999999999997E-2</v>
      </c>
      <c r="Y149" s="233">
        <f>((1-((1+X149)^(-U149)))/(X149))*(W149)</f>
        <v>333.32764613786026</v>
      </c>
      <c r="Z149" s="119">
        <f>1000/((1+X149)^(U149))</f>
        <v>671.51195670987636</v>
      </c>
      <c r="AA149" s="234">
        <f>(Z149+Y149)/10</f>
        <v>100.48396028477366</v>
      </c>
      <c r="AB149" s="124">
        <f>R149</f>
        <v>5.43</v>
      </c>
    </row>
    <row r="150" spans="1:28" x14ac:dyDescent="0.35">
      <c r="A150" s="9" t="s">
        <v>566</v>
      </c>
      <c r="B150" s="1" t="s">
        <v>9</v>
      </c>
      <c r="C150" s="4">
        <v>41481</v>
      </c>
      <c r="D150" s="4">
        <v>48786</v>
      </c>
      <c r="E150" s="4">
        <v>46229</v>
      </c>
      <c r="F150" s="5">
        <v>4.3125</v>
      </c>
      <c r="G150" s="5">
        <v>4.8125</v>
      </c>
      <c r="H150" s="5">
        <v>4.8125</v>
      </c>
      <c r="I150" s="6">
        <v>20.013698630136986</v>
      </c>
      <c r="J150" s="5">
        <v>0.121</v>
      </c>
      <c r="K150" s="5">
        <v>0.09</v>
      </c>
      <c r="L150" s="5">
        <v>3.31</v>
      </c>
      <c r="M150" s="2">
        <v>4.75</v>
      </c>
      <c r="N150" s="2">
        <v>4.25</v>
      </c>
      <c r="O150" s="7">
        <v>6.25E-2</v>
      </c>
      <c r="P150" s="257">
        <v>3.2709999999999999</v>
      </c>
      <c r="Q150" s="73">
        <f t="shared" si="44"/>
        <v>3.2709999999999999</v>
      </c>
      <c r="R150" s="177">
        <f t="shared" si="29"/>
        <v>3.2709999999999999</v>
      </c>
      <c r="S150" s="193">
        <f t="shared" si="47"/>
        <v>161</v>
      </c>
      <c r="T150" s="35">
        <f t="shared" si="33"/>
        <v>0.44109589041095892</v>
      </c>
      <c r="U150" s="35">
        <f t="shared" si="34"/>
        <v>0.88219178082191785</v>
      </c>
      <c r="V150" s="36">
        <f t="shared" si="48"/>
        <v>43.125</v>
      </c>
      <c r="W150" s="37">
        <f t="shared" si="35"/>
        <v>21.5625</v>
      </c>
      <c r="X150" s="38">
        <f t="shared" si="36"/>
        <v>1.6354999999999998E-2</v>
      </c>
      <c r="Y150" s="39">
        <f t="shared" si="32"/>
        <v>18.734005366458305</v>
      </c>
      <c r="Z150" s="36">
        <f t="shared" si="37"/>
        <v>985.79039268320344</v>
      </c>
      <c r="AA150" s="40">
        <f t="shared" si="38"/>
        <v>100.45243980496618</v>
      </c>
      <c r="AB150" s="60">
        <f t="shared" si="45"/>
        <v>4.2930764134479471</v>
      </c>
    </row>
    <row r="151" spans="1:28" x14ac:dyDescent="0.35">
      <c r="A151" s="9" t="s">
        <v>567</v>
      </c>
      <c r="B151" s="1" t="s">
        <v>9</v>
      </c>
      <c r="C151" s="4">
        <v>40052</v>
      </c>
      <c r="D151" s="4">
        <v>48818</v>
      </c>
      <c r="E151" s="4">
        <v>46080</v>
      </c>
      <c r="F151" s="5">
        <v>4.453125</v>
      </c>
      <c r="G151" s="5">
        <v>5.703125</v>
      </c>
      <c r="H151" s="5">
        <v>4.8125</v>
      </c>
      <c r="I151" s="6">
        <v>24.016438356164382</v>
      </c>
      <c r="J151" s="5">
        <v>0.23499999999999999</v>
      </c>
      <c r="K151" s="5">
        <v>0.14000000000000001</v>
      </c>
      <c r="L151" s="5"/>
      <c r="M151" s="2">
        <v>5.5</v>
      </c>
      <c r="N151" s="2">
        <v>4.25</v>
      </c>
      <c r="O151" s="7">
        <v>0.203125</v>
      </c>
      <c r="P151" s="32">
        <v>4.0110000000000001</v>
      </c>
      <c r="Q151" s="73">
        <f t="shared" si="44"/>
        <v>4.0110000000000001</v>
      </c>
      <c r="R151" s="177">
        <f t="shared" si="29"/>
        <v>4.0110000000000001</v>
      </c>
      <c r="S151" s="193">
        <f t="shared" si="47"/>
        <v>12</v>
      </c>
      <c r="T151" s="35">
        <f t="shared" si="33"/>
        <v>3.287671232876712E-2</v>
      </c>
      <c r="U151" s="35">
        <f t="shared" si="34"/>
        <v>6.575342465753424E-2</v>
      </c>
      <c r="V151" s="36">
        <f t="shared" si="48"/>
        <v>44.53125</v>
      </c>
      <c r="W151" s="37">
        <f t="shared" si="35"/>
        <v>22.265625</v>
      </c>
      <c r="X151" s="38">
        <f t="shared" si="36"/>
        <v>2.0055E-2</v>
      </c>
      <c r="Y151" s="39">
        <f t="shared" si="32"/>
        <v>1.4486079155674441</v>
      </c>
      <c r="Z151" s="36">
        <f t="shared" si="37"/>
        <v>998.69521597769187</v>
      </c>
      <c r="AA151" s="40">
        <f t="shared" si="38"/>
        <v>100.01438238932593</v>
      </c>
      <c r="AB151" s="60">
        <f t="shared" si="45"/>
        <v>4.4524846263263642</v>
      </c>
    </row>
    <row r="152" spans="1:28" x14ac:dyDescent="0.35">
      <c r="A152" s="9" t="s">
        <v>568</v>
      </c>
      <c r="B152" s="1" t="s">
        <v>9</v>
      </c>
      <c r="C152" s="4">
        <v>39713</v>
      </c>
      <c r="D152" s="4">
        <v>48844</v>
      </c>
      <c r="E152" s="4">
        <v>46103</v>
      </c>
      <c r="F152" s="5">
        <v>4.6875</v>
      </c>
      <c r="G152" s="5">
        <v>5.9375</v>
      </c>
      <c r="H152" s="5">
        <v>4.8125</v>
      </c>
      <c r="I152" s="6">
        <v>25.016438356164382</v>
      </c>
      <c r="J152" s="5">
        <v>3.044</v>
      </c>
      <c r="K152" s="5">
        <v>1.51</v>
      </c>
      <c r="L152" s="5"/>
      <c r="M152" s="2">
        <v>5.5</v>
      </c>
      <c r="N152" s="2">
        <v>4.25</v>
      </c>
      <c r="O152" s="7">
        <v>0.4375</v>
      </c>
      <c r="P152" s="32">
        <v>3.0430000000000001</v>
      </c>
      <c r="Q152" s="73">
        <f t="shared" si="44"/>
        <v>3.0430000000000001</v>
      </c>
      <c r="R152" s="177">
        <f t="shared" si="29"/>
        <v>3.0430000000000001</v>
      </c>
      <c r="S152" s="193">
        <f t="shared" si="47"/>
        <v>35</v>
      </c>
      <c r="T152" s="35">
        <f t="shared" si="33"/>
        <v>9.5890410958904104E-2</v>
      </c>
      <c r="U152" s="35">
        <f t="shared" si="34"/>
        <v>0.19178082191780821</v>
      </c>
      <c r="V152" s="36">
        <f t="shared" si="48"/>
        <v>46.875</v>
      </c>
      <c r="W152" s="37">
        <f t="shared" si="35"/>
        <v>23.4375</v>
      </c>
      <c r="X152" s="38">
        <f t="shared" si="36"/>
        <v>1.5215000000000001E-2</v>
      </c>
      <c r="Y152" s="39">
        <f t="shared" si="32"/>
        <v>4.4545580353916954</v>
      </c>
      <c r="Z152" s="36">
        <f t="shared" si="37"/>
        <v>997.10821971163796</v>
      </c>
      <c r="AA152" s="40">
        <f t="shared" si="38"/>
        <v>100.15627777470296</v>
      </c>
      <c r="AB152" s="60">
        <f t="shared" si="45"/>
        <v>4.6801859096085021</v>
      </c>
    </row>
    <row r="153" spans="1:28" x14ac:dyDescent="0.35">
      <c r="A153" s="9" t="s">
        <v>569</v>
      </c>
      <c r="B153" s="1" t="s">
        <v>9</v>
      </c>
      <c r="C153" s="4">
        <v>41540</v>
      </c>
      <c r="D153" s="4">
        <v>48845</v>
      </c>
      <c r="E153" s="4">
        <v>46104</v>
      </c>
      <c r="F153" s="5">
        <v>4.3125</v>
      </c>
      <c r="G153" s="5">
        <v>4.8125</v>
      </c>
      <c r="H153" s="5">
        <v>4.8125</v>
      </c>
      <c r="I153" s="6">
        <v>20.013698630136986</v>
      </c>
      <c r="J153" s="5">
        <v>0.113</v>
      </c>
      <c r="K153" s="5">
        <v>0.09</v>
      </c>
      <c r="L153" s="5">
        <v>3.46</v>
      </c>
      <c r="M153" s="2">
        <v>4.75</v>
      </c>
      <c r="N153" s="2">
        <v>4.25</v>
      </c>
      <c r="O153" s="7">
        <v>6.25E-2</v>
      </c>
      <c r="P153" s="32">
        <v>3.0430000000000001</v>
      </c>
      <c r="Q153" s="73">
        <f t="shared" si="44"/>
        <v>3.0430000000000001</v>
      </c>
      <c r="R153" s="177">
        <f t="shared" si="29"/>
        <v>3.0430000000000001</v>
      </c>
      <c r="S153" s="193">
        <f t="shared" si="47"/>
        <v>36</v>
      </c>
      <c r="T153" s="35">
        <f t="shared" si="33"/>
        <v>9.8630136986301367E-2</v>
      </c>
      <c r="U153" s="35">
        <f t="shared" si="34"/>
        <v>0.19726027397260273</v>
      </c>
      <c r="V153" s="36">
        <f t="shared" si="48"/>
        <v>43.125</v>
      </c>
      <c r="W153" s="37">
        <f t="shared" si="35"/>
        <v>21.5625</v>
      </c>
      <c r="X153" s="38">
        <f t="shared" si="36"/>
        <v>1.5215000000000001E-2</v>
      </c>
      <c r="Y153" s="39">
        <f t="shared" si="32"/>
        <v>4.2151103308114752</v>
      </c>
      <c r="Z153" s="36">
        <f t="shared" si="37"/>
        <v>997.02572040889061</v>
      </c>
      <c r="AA153" s="40">
        <f t="shared" si="38"/>
        <v>100.12408307397021</v>
      </c>
      <c r="AB153" s="60">
        <f t="shared" si="45"/>
        <v>4.3071555489941291</v>
      </c>
    </row>
    <row r="154" spans="1:28" s="235" customFormat="1" x14ac:dyDescent="0.35">
      <c r="A154" s="103" t="s">
        <v>716</v>
      </c>
      <c r="B154" s="228" t="s">
        <v>149</v>
      </c>
      <c r="C154" s="229">
        <v>45215</v>
      </c>
      <c r="D154" s="229">
        <v>48868</v>
      </c>
      <c r="E154" s="229">
        <v>48868</v>
      </c>
      <c r="F154" s="112">
        <v>5.51</v>
      </c>
      <c r="G154" s="112">
        <v>5.51</v>
      </c>
      <c r="H154" s="112">
        <v>5.45</v>
      </c>
      <c r="I154" s="113">
        <v>10</v>
      </c>
      <c r="J154" s="112"/>
      <c r="K154" s="112"/>
      <c r="L154" s="112"/>
      <c r="M154" s="114">
        <v>4.25</v>
      </c>
      <c r="N154" s="114">
        <v>4.25</v>
      </c>
      <c r="O154" s="115"/>
      <c r="P154" s="230">
        <f>VLOOKUP(S154,'Incremented Rates (2)'!$C$2:$E$33,3,TRUE)</f>
        <v>5.4206666666666665</v>
      </c>
      <c r="Q154" s="76">
        <f>P154</f>
        <v>5.4206666666666665</v>
      </c>
      <c r="R154" s="177">
        <f>P154</f>
        <v>5.4206666666666665</v>
      </c>
      <c r="S154" s="231">
        <f>E154-$E$1</f>
        <v>2800</v>
      </c>
      <c r="T154" s="232">
        <f>S154/365</f>
        <v>7.6712328767123283</v>
      </c>
      <c r="U154" s="232">
        <f>T154*2</f>
        <v>15.342465753424657</v>
      </c>
      <c r="V154" s="119">
        <f>(1000*F154)/100</f>
        <v>55.1</v>
      </c>
      <c r="W154" s="120">
        <f>V154/2</f>
        <v>27.55</v>
      </c>
      <c r="X154" s="121">
        <f>R154/2/100</f>
        <v>2.7103333333333333E-2</v>
      </c>
      <c r="Y154" s="233">
        <f>((1-((1+X154)^(-U154)))/(X154))*(W154)</f>
        <v>342.09285489603496</v>
      </c>
      <c r="Z154" s="119">
        <f>1000/((1+X154)^(U154))</f>
        <v>663.45347814160198</v>
      </c>
      <c r="AA154" s="234">
        <f>(Z154+Y154)/10</f>
        <v>100.55463330376369</v>
      </c>
      <c r="AB154" s="124">
        <f>R154</f>
        <v>5.4206666666666665</v>
      </c>
    </row>
    <row r="155" spans="1:28" s="235" customFormat="1" x14ac:dyDescent="0.35">
      <c r="A155" s="103" t="s">
        <v>728</v>
      </c>
      <c r="B155" s="228" t="s">
        <v>149</v>
      </c>
      <c r="C155" s="229">
        <v>45309</v>
      </c>
      <c r="D155" s="229">
        <v>48962</v>
      </c>
      <c r="E155" s="229">
        <v>48962</v>
      </c>
      <c r="F155" s="112">
        <v>5.51</v>
      </c>
      <c r="G155" s="112">
        <v>5.51</v>
      </c>
      <c r="H155" s="112">
        <v>5.45</v>
      </c>
      <c r="I155" s="113">
        <v>10</v>
      </c>
      <c r="J155" s="112"/>
      <c r="K155" s="112"/>
      <c r="L155" s="112"/>
      <c r="M155" s="114">
        <v>4.25</v>
      </c>
      <c r="N155" s="114">
        <v>4.25</v>
      </c>
      <c r="O155" s="115"/>
      <c r="P155" s="230">
        <f>VLOOKUP(S155,'Incremented Rates (2)'!$C$2:$E$33,3,TRUE)</f>
        <v>5.4206666666666665</v>
      </c>
      <c r="Q155" s="76">
        <f>P155</f>
        <v>5.4206666666666665</v>
      </c>
      <c r="R155" s="177">
        <f>P155</f>
        <v>5.4206666666666665</v>
      </c>
      <c r="S155" s="231">
        <f>E155-$E$1</f>
        <v>2894</v>
      </c>
      <c r="T155" s="232">
        <f>S155/365</f>
        <v>7.9287671232876713</v>
      </c>
      <c r="U155" s="232">
        <f>T155*2</f>
        <v>15.857534246575343</v>
      </c>
      <c r="V155" s="119">
        <f>(1000*F155)/100</f>
        <v>55.1</v>
      </c>
      <c r="W155" s="120">
        <f>V155/2</f>
        <v>27.55</v>
      </c>
      <c r="X155" s="121">
        <f>R155/2/100</f>
        <v>2.7103333333333333E-2</v>
      </c>
      <c r="Y155" s="233">
        <f>((1-((1+X155)^(-U155)))/(X155))*(W155)</f>
        <v>351.31834500254411</v>
      </c>
      <c r="Z155" s="119">
        <f>1000/((1+X155)^(U155))</f>
        <v>654.37756040947545</v>
      </c>
      <c r="AA155" s="234">
        <f>(Z155+Y155)/10</f>
        <v>100.56959054120196</v>
      </c>
      <c r="AB155" s="124">
        <f>R155</f>
        <v>5.4206666666666665</v>
      </c>
    </row>
    <row r="156" spans="1:28" s="235" customFormat="1" x14ac:dyDescent="0.35">
      <c r="A156" s="103" t="s">
        <v>733</v>
      </c>
      <c r="B156" s="228" t="s">
        <v>149</v>
      </c>
      <c r="C156" s="229">
        <v>45337</v>
      </c>
      <c r="D156" s="229">
        <v>48990</v>
      </c>
      <c r="E156" s="229">
        <v>48990</v>
      </c>
      <c r="F156" s="112">
        <v>5.51</v>
      </c>
      <c r="G156" s="112">
        <v>5.51</v>
      </c>
      <c r="H156" s="112">
        <v>5.45</v>
      </c>
      <c r="I156" s="113">
        <v>10</v>
      </c>
      <c r="J156" s="112"/>
      <c r="K156" s="112"/>
      <c r="L156" s="112"/>
      <c r="M156" s="114">
        <v>4.25</v>
      </c>
      <c r="N156" s="114">
        <v>4.25</v>
      </c>
      <c r="O156" s="115"/>
      <c r="P156" s="230">
        <f>VLOOKUP(S156,'Incremented Rates (2)'!$C$2:$E$33,3,TRUE)</f>
        <v>5.4206666666666665</v>
      </c>
      <c r="Q156" s="76">
        <f>P156</f>
        <v>5.4206666666666665</v>
      </c>
      <c r="R156" s="177">
        <f>P156</f>
        <v>5.4206666666666665</v>
      </c>
      <c r="S156" s="231">
        <f>E156-$E$1</f>
        <v>2922</v>
      </c>
      <c r="T156" s="232">
        <f>S156/365</f>
        <v>8.0054794520547947</v>
      </c>
      <c r="U156" s="232">
        <f>T156*2</f>
        <v>16.010958904109589</v>
      </c>
      <c r="V156" s="119">
        <f>(1000*F156)/100</f>
        <v>55.1</v>
      </c>
      <c r="W156" s="120">
        <f>V156/2</f>
        <v>27.55</v>
      </c>
      <c r="X156" s="121">
        <f>R156/2/100</f>
        <v>2.7103333333333333E-2</v>
      </c>
      <c r="Y156" s="233">
        <f>((1-((1+X156)^(-U156)))/(X156))*(W156)</f>
        <v>354.04188972121324</v>
      </c>
      <c r="Z156" s="119">
        <f>1000/((1+X156)^(U156))</f>
        <v>651.69817237469022</v>
      </c>
      <c r="AA156" s="234">
        <f>(Z156+Y156)/10</f>
        <v>100.57400620959035</v>
      </c>
      <c r="AB156" s="124">
        <f>R156</f>
        <v>5.4206666666666665</v>
      </c>
    </row>
    <row r="157" spans="1:28" s="235" customFormat="1" x14ac:dyDescent="0.35">
      <c r="A157" s="103" t="s">
        <v>740</v>
      </c>
      <c r="B157" s="228" t="s">
        <v>149</v>
      </c>
      <c r="C157" s="229">
        <v>45398</v>
      </c>
      <c r="D157" s="229">
        <v>49050</v>
      </c>
      <c r="E157" s="229">
        <v>49050</v>
      </c>
      <c r="F157" s="112">
        <v>5.51</v>
      </c>
      <c r="G157" s="112">
        <v>5.51</v>
      </c>
      <c r="H157" s="112">
        <v>5.45</v>
      </c>
      <c r="I157" s="113">
        <v>10</v>
      </c>
      <c r="J157" s="112"/>
      <c r="K157" s="112"/>
      <c r="L157" s="112"/>
      <c r="M157" s="114">
        <v>4.25</v>
      </c>
      <c r="N157" s="114">
        <v>4.25</v>
      </c>
      <c r="O157" s="115"/>
      <c r="P157" s="230">
        <f>VLOOKUP(S157,'Incremented Rates (2)'!$C$2:$E$33,3,TRUE)</f>
        <v>5.4206666666666665</v>
      </c>
      <c r="Q157" s="76">
        <f>P157</f>
        <v>5.4206666666666665</v>
      </c>
      <c r="R157" s="177">
        <f>P157</f>
        <v>5.4206666666666665</v>
      </c>
      <c r="S157" s="231">
        <f>E157-$E$1</f>
        <v>2982</v>
      </c>
      <c r="T157" s="232">
        <f>S157/365</f>
        <v>8.169863013698631</v>
      </c>
      <c r="U157" s="232">
        <f>T157*2</f>
        <v>16.339726027397262</v>
      </c>
      <c r="V157" s="119">
        <f>(1000*F157)/100</f>
        <v>55.1</v>
      </c>
      <c r="W157" s="120">
        <f>V157/2</f>
        <v>27.55</v>
      </c>
      <c r="X157" s="121">
        <f>R157/2/100</f>
        <v>2.7103333333333333E-2</v>
      </c>
      <c r="Y157" s="233">
        <f>((1-((1+X157)^(-U157)))/(X157))*(W157)</f>
        <v>359.84056384238477</v>
      </c>
      <c r="Z157" s="119">
        <f>1000/((1+X157)^(U157))</f>
        <v>645.99351184483601</v>
      </c>
      <c r="AA157" s="234">
        <f>(Z157+Y157)/10</f>
        <v>100.58340756872208</v>
      </c>
      <c r="AB157" s="124">
        <f>R157</f>
        <v>5.4206666666666665</v>
      </c>
    </row>
    <row r="158" spans="1:28" s="235" customFormat="1" x14ac:dyDescent="0.35">
      <c r="A158" s="103" t="s">
        <v>746</v>
      </c>
      <c r="B158" s="228" t="s">
        <v>149</v>
      </c>
      <c r="C158" s="229">
        <v>45443</v>
      </c>
      <c r="D158" s="229">
        <v>49095</v>
      </c>
      <c r="E158" s="229">
        <v>49095</v>
      </c>
      <c r="F158" s="112">
        <v>5.51</v>
      </c>
      <c r="G158" s="112">
        <v>5.51</v>
      </c>
      <c r="H158" s="112">
        <v>5.45</v>
      </c>
      <c r="I158" s="113">
        <v>10</v>
      </c>
      <c r="J158" s="112"/>
      <c r="K158" s="112"/>
      <c r="L158" s="112"/>
      <c r="M158" s="114">
        <v>4.25</v>
      </c>
      <c r="N158" s="114">
        <v>4.25</v>
      </c>
      <c r="O158" s="115"/>
      <c r="P158" s="230">
        <f>VLOOKUP(S158,'Incremented Rates (2)'!$C$2:$E$33,3,TRUE)</f>
        <v>5.4206666666666665</v>
      </c>
      <c r="Q158" s="76">
        <f>P158</f>
        <v>5.4206666666666665</v>
      </c>
      <c r="R158" s="177">
        <f>P158</f>
        <v>5.4206666666666665</v>
      </c>
      <c r="S158" s="231">
        <f>E158-$E$1</f>
        <v>3027</v>
      </c>
      <c r="T158" s="232">
        <f>S158/365</f>
        <v>8.293150684931506</v>
      </c>
      <c r="U158" s="232">
        <f>T158*2</f>
        <v>16.586301369863012</v>
      </c>
      <c r="V158" s="119">
        <f>(1000*F158)/100</f>
        <v>55.1</v>
      </c>
      <c r="W158" s="120">
        <f>V158/2</f>
        <v>27.55</v>
      </c>
      <c r="X158" s="121">
        <f>R158/2/100</f>
        <v>2.7103333333333333E-2</v>
      </c>
      <c r="Y158" s="233">
        <f>((1-((1+X158)^(-U158)))/(X158))*(W158)</f>
        <v>364.1562345547693</v>
      </c>
      <c r="Z158" s="119">
        <f>1000/((1+X158)^(U158))</f>
        <v>641.74781086934911</v>
      </c>
      <c r="AA158" s="234">
        <f>(Z158+Y158)/10</f>
        <v>100.59040454241185</v>
      </c>
      <c r="AB158" s="124">
        <f>R158</f>
        <v>5.4206666666666665</v>
      </c>
    </row>
    <row r="159" spans="1:28" x14ac:dyDescent="0.35">
      <c r="A159" s="9" t="s">
        <v>570</v>
      </c>
      <c r="B159" s="1" t="s">
        <v>9</v>
      </c>
      <c r="C159" s="4">
        <v>40385</v>
      </c>
      <c r="D159" s="4">
        <v>49151</v>
      </c>
      <c r="E159" s="4">
        <v>46229</v>
      </c>
      <c r="F159" s="5">
        <v>4.3958329999999997</v>
      </c>
      <c r="G159" s="5">
        <v>5.6458329999999997</v>
      </c>
      <c r="H159" s="5">
        <v>4.8203100000000001</v>
      </c>
      <c r="I159" s="6">
        <v>24.016438356164382</v>
      </c>
      <c r="J159" s="5">
        <v>0.26600000000000001</v>
      </c>
      <c r="K159" s="5">
        <v>0.19</v>
      </c>
      <c r="L159" s="5"/>
      <c r="M159" s="2">
        <v>5.5</v>
      </c>
      <c r="N159" s="2">
        <v>4.25</v>
      </c>
      <c r="O159" s="7">
        <v>0.14583299999999999</v>
      </c>
      <c r="P159" s="257">
        <v>3.2709999999999999</v>
      </c>
      <c r="Q159" s="73">
        <f t="shared" si="44"/>
        <v>3.2709999999999999</v>
      </c>
      <c r="R159" s="177">
        <f t="shared" si="29"/>
        <v>3.2709999999999999</v>
      </c>
      <c r="S159" s="193">
        <f t="shared" si="47"/>
        <v>161</v>
      </c>
      <c r="T159" s="35">
        <f t="shared" si="33"/>
        <v>0.44109589041095892</v>
      </c>
      <c r="U159" s="35">
        <f t="shared" si="34"/>
        <v>0.88219178082191785</v>
      </c>
      <c r="V159" s="36">
        <f t="shared" si="48"/>
        <v>43.958329999999997</v>
      </c>
      <c r="W159" s="37">
        <f t="shared" si="35"/>
        <v>21.979164999999998</v>
      </c>
      <c r="X159" s="38">
        <f t="shared" si="36"/>
        <v>1.6354999999999998E-2</v>
      </c>
      <c r="Y159" s="39">
        <f t="shared" si="32"/>
        <v>19.09601368395467</v>
      </c>
      <c r="Z159" s="36">
        <f t="shared" si="37"/>
        <v>985.79039268320344</v>
      </c>
      <c r="AA159" s="40">
        <f t="shared" si="38"/>
        <v>100.48864063671581</v>
      </c>
      <c r="AB159" s="60">
        <f t="shared" si="45"/>
        <v>4.3744576224209384</v>
      </c>
    </row>
    <row r="160" spans="1:28" x14ac:dyDescent="0.35">
      <c r="A160" s="9" t="s">
        <v>571</v>
      </c>
      <c r="B160" s="1" t="s">
        <v>9</v>
      </c>
      <c r="C160" s="4">
        <v>41481</v>
      </c>
      <c r="D160" s="4">
        <v>49151</v>
      </c>
      <c r="E160" s="4">
        <v>46229</v>
      </c>
      <c r="F160" s="5">
        <v>4.3203129999999996</v>
      </c>
      <c r="G160" s="5">
        <v>4.8203129999999996</v>
      </c>
      <c r="H160" s="5">
        <v>4.8203100000000001</v>
      </c>
      <c r="I160" s="6">
        <v>21.013698630136986</v>
      </c>
      <c r="J160" s="5">
        <v>0.121</v>
      </c>
      <c r="K160" s="5">
        <v>0.09</v>
      </c>
      <c r="L160" s="5"/>
      <c r="M160" s="2">
        <v>4.75</v>
      </c>
      <c r="N160" s="2">
        <v>4.25</v>
      </c>
      <c r="O160" s="7">
        <v>7.0313000000000001E-2</v>
      </c>
      <c r="P160" s="257">
        <v>3.2709999999999999</v>
      </c>
      <c r="Q160" s="73">
        <f t="shared" si="44"/>
        <v>3.2709999999999999</v>
      </c>
      <c r="R160" s="177">
        <f t="shared" si="29"/>
        <v>3.2709999999999999</v>
      </c>
      <c r="S160" s="193">
        <f t="shared" si="47"/>
        <v>161</v>
      </c>
      <c r="T160" s="35">
        <f t="shared" si="33"/>
        <v>0.44109589041095892</v>
      </c>
      <c r="U160" s="35">
        <f t="shared" si="34"/>
        <v>0.88219178082191785</v>
      </c>
      <c r="V160" s="36">
        <f t="shared" si="48"/>
        <v>43.203129999999994</v>
      </c>
      <c r="W160" s="37">
        <f t="shared" si="35"/>
        <v>21.601564999999997</v>
      </c>
      <c r="X160" s="38">
        <f t="shared" si="36"/>
        <v>1.6354999999999998E-2</v>
      </c>
      <c r="Y160" s="39">
        <f t="shared" si="32"/>
        <v>18.767945954035842</v>
      </c>
      <c r="Z160" s="36">
        <f t="shared" si="37"/>
        <v>985.79039268320344</v>
      </c>
      <c r="AA160" s="40">
        <f t="shared" si="38"/>
        <v>100.45583386372394</v>
      </c>
      <c r="AB160" s="60">
        <f t="shared" si="45"/>
        <v>4.3007089123971003</v>
      </c>
    </row>
    <row r="161" spans="1:28" s="235" customFormat="1" x14ac:dyDescent="0.35">
      <c r="A161" s="103" t="s">
        <v>752</v>
      </c>
      <c r="B161" s="228" t="s">
        <v>149</v>
      </c>
      <c r="C161" s="229">
        <v>45499</v>
      </c>
      <c r="D161" s="229">
        <v>49151</v>
      </c>
      <c r="E161" s="229">
        <v>49151</v>
      </c>
      <c r="F161" s="112">
        <v>5.54</v>
      </c>
      <c r="G161" s="112">
        <v>5.54</v>
      </c>
      <c r="H161" s="112">
        <v>5.51</v>
      </c>
      <c r="I161" s="113">
        <v>10</v>
      </c>
      <c r="J161" s="112"/>
      <c r="K161" s="112"/>
      <c r="L161" s="112"/>
      <c r="M161" s="114">
        <v>4.25</v>
      </c>
      <c r="N161" s="114">
        <v>4.25</v>
      </c>
      <c r="O161" s="115"/>
      <c r="P161" s="230">
        <f>VLOOKUP(S161,'Incremented Rates (2)'!$C$2:$E$33,3,TRUE)</f>
        <v>5.4206666666666665</v>
      </c>
      <c r="Q161" s="76">
        <f>P161</f>
        <v>5.4206666666666665</v>
      </c>
      <c r="R161" s="177">
        <f>P161</f>
        <v>5.4206666666666665</v>
      </c>
      <c r="S161" s="231">
        <f>E161-$E$1</f>
        <v>3083</v>
      </c>
      <c r="T161" s="232">
        <f>S161/365</f>
        <v>8.4465753424657528</v>
      </c>
      <c r="U161" s="232">
        <f>T161*2</f>
        <v>16.893150684931506</v>
      </c>
      <c r="V161" s="119">
        <f>(1000*F161)/100</f>
        <v>55.4</v>
      </c>
      <c r="W161" s="120">
        <f>V161/2</f>
        <v>27.7</v>
      </c>
      <c r="X161" s="121">
        <f>R161/2/100</f>
        <v>2.7103333333333333E-2</v>
      </c>
      <c r="Y161" s="233">
        <f>((1-((1+X161)^(-U161)))/(X161))*(W161)</f>
        <v>371.49898384516837</v>
      </c>
      <c r="Z161" s="119">
        <f>1000/((1+X161)^(U161))</f>
        <v>636.50322049999238</v>
      </c>
      <c r="AA161" s="234">
        <f>(Z161+Y161)/10</f>
        <v>100.80022043451608</v>
      </c>
      <c r="AB161" s="124">
        <f>R161</f>
        <v>5.4206666666666665</v>
      </c>
    </row>
    <row r="162" spans="1:28" s="235" customFormat="1" x14ac:dyDescent="0.35">
      <c r="A162" s="103" t="s">
        <v>757</v>
      </c>
      <c r="B162" s="228" t="s">
        <v>149</v>
      </c>
      <c r="C162" s="229">
        <v>45520</v>
      </c>
      <c r="D162" s="229">
        <v>49172</v>
      </c>
      <c r="E162" s="229">
        <v>49172</v>
      </c>
      <c r="F162" s="112">
        <v>5.54</v>
      </c>
      <c r="G162" s="112">
        <v>5.54</v>
      </c>
      <c r="H162" s="112">
        <v>5.51</v>
      </c>
      <c r="I162" s="113">
        <v>10</v>
      </c>
      <c r="J162" s="112"/>
      <c r="K162" s="112"/>
      <c r="L162" s="112"/>
      <c r="M162" s="114">
        <v>4.25</v>
      </c>
      <c r="N162" s="114">
        <v>4.25</v>
      </c>
      <c r="O162" s="115"/>
      <c r="P162" s="230">
        <f>VLOOKUP(S162,'Incremented Rates (2)'!$C$2:$E$33,3,TRUE)</f>
        <v>5.4113333333333333</v>
      </c>
      <c r="Q162" s="76">
        <f>P162</f>
        <v>5.4113333333333333</v>
      </c>
      <c r="R162" s="177">
        <f>P162</f>
        <v>5.4113333333333333</v>
      </c>
      <c r="S162" s="231">
        <f>E162-$E$1</f>
        <v>3104</v>
      </c>
      <c r="T162" s="232">
        <f>S162/365</f>
        <v>8.5041095890410965</v>
      </c>
      <c r="U162" s="232">
        <f>T162*2</f>
        <v>17.008219178082193</v>
      </c>
      <c r="V162" s="119">
        <f>(1000*F162)/100</f>
        <v>55.4</v>
      </c>
      <c r="W162" s="120">
        <f>V162/2</f>
        <v>27.7</v>
      </c>
      <c r="X162" s="121">
        <f>R162/2/100</f>
        <v>2.7056666666666666E-2</v>
      </c>
      <c r="Y162" s="233">
        <f>((1-((1+X162)^(-U162)))/(X162))*(W162)</f>
        <v>373.63966303408444</v>
      </c>
      <c r="Z162" s="119">
        <f>1000/((1+X162)^(U162))</f>
        <v>635.03812938054602</v>
      </c>
      <c r="AA162" s="234">
        <f>(Z162+Y162)/10</f>
        <v>100.86777924146304</v>
      </c>
      <c r="AB162" s="124">
        <f>R162</f>
        <v>5.4113333333333333</v>
      </c>
    </row>
    <row r="163" spans="1:28" x14ac:dyDescent="0.35">
      <c r="A163" s="9" t="s">
        <v>572</v>
      </c>
      <c r="B163" s="1" t="s">
        <v>9</v>
      </c>
      <c r="C163" s="4">
        <v>40052</v>
      </c>
      <c r="D163" s="4">
        <v>49183</v>
      </c>
      <c r="E163" s="4">
        <v>46080</v>
      </c>
      <c r="F163" s="5">
        <v>4.46875</v>
      </c>
      <c r="G163" s="5">
        <v>5.71875</v>
      </c>
      <c r="H163" s="5">
        <v>4.8203100000000001</v>
      </c>
      <c r="I163" s="6">
        <v>25.016438356164382</v>
      </c>
      <c r="J163" s="5">
        <v>0.23499999999999999</v>
      </c>
      <c r="K163" s="5">
        <v>0.14000000000000001</v>
      </c>
      <c r="L163" s="5"/>
      <c r="M163" s="2">
        <v>5.5</v>
      </c>
      <c r="N163" s="2">
        <v>4.25</v>
      </c>
      <c r="O163" s="7">
        <v>0.21875</v>
      </c>
      <c r="P163" s="32">
        <v>4.0110000000000001</v>
      </c>
      <c r="Q163" s="73">
        <f t="shared" si="44"/>
        <v>4.0110000000000001</v>
      </c>
      <c r="R163" s="177">
        <f t="shared" si="29"/>
        <v>4.0110000000000001</v>
      </c>
      <c r="S163" s="193">
        <f t="shared" si="47"/>
        <v>12</v>
      </c>
      <c r="T163" s="35">
        <f t="shared" si="33"/>
        <v>3.287671232876712E-2</v>
      </c>
      <c r="U163" s="35">
        <f t="shared" si="34"/>
        <v>6.575342465753424E-2</v>
      </c>
      <c r="V163" s="36">
        <f t="shared" si="48"/>
        <v>44.6875</v>
      </c>
      <c r="W163" s="37">
        <f t="shared" si="35"/>
        <v>22.34375</v>
      </c>
      <c r="X163" s="38">
        <f t="shared" si="36"/>
        <v>2.0055E-2</v>
      </c>
      <c r="Y163" s="39">
        <f t="shared" si="32"/>
        <v>1.4536907503589089</v>
      </c>
      <c r="Z163" s="36">
        <f t="shared" si="37"/>
        <v>998.69521597769187</v>
      </c>
      <c r="AA163" s="40">
        <f t="shared" si="38"/>
        <v>100.01489067280508</v>
      </c>
      <c r="AB163" s="60">
        <f t="shared" si="45"/>
        <v>4.4680846721308196</v>
      </c>
    </row>
    <row r="164" spans="1:28" s="235" customFormat="1" x14ac:dyDescent="0.35">
      <c r="A164" s="103" t="s">
        <v>761</v>
      </c>
      <c r="B164" s="228" t="s">
        <v>149</v>
      </c>
      <c r="C164" s="229">
        <v>45551</v>
      </c>
      <c r="D164" s="229">
        <v>49203</v>
      </c>
      <c r="E164" s="229">
        <v>49203</v>
      </c>
      <c r="F164" s="112">
        <v>5.54</v>
      </c>
      <c r="G164" s="112">
        <v>5.54</v>
      </c>
      <c r="H164" s="112">
        <v>5.54</v>
      </c>
      <c r="I164" s="113">
        <v>10</v>
      </c>
      <c r="J164" s="112"/>
      <c r="K164" s="112"/>
      <c r="L164" s="112"/>
      <c r="M164" s="114">
        <v>4.25</v>
      </c>
      <c r="N164" s="114">
        <v>4.25</v>
      </c>
      <c r="O164" s="115"/>
      <c r="P164" s="230">
        <f>VLOOKUP(S164,'Incremented Rates (2)'!$C$2:$E$33,3,TRUE)</f>
        <v>5.4113333333333333</v>
      </c>
      <c r="Q164" s="76">
        <f>P164</f>
        <v>5.4113333333333333</v>
      </c>
      <c r="R164" s="177">
        <f>P164</f>
        <v>5.4113333333333333</v>
      </c>
      <c r="S164" s="231">
        <f>E164-$E$1</f>
        <v>3135</v>
      </c>
      <c r="T164" s="232">
        <f>S164/365</f>
        <v>8.5890410958904102</v>
      </c>
      <c r="U164" s="232">
        <f>T164*2</f>
        <v>17.17808219178082</v>
      </c>
      <c r="V164" s="119">
        <f>(1000*F164)/100</f>
        <v>55.4</v>
      </c>
      <c r="W164" s="120">
        <f>V164/2</f>
        <v>27.7</v>
      </c>
      <c r="X164" s="121">
        <f>R164/2/100</f>
        <v>2.7056666666666666E-2</v>
      </c>
      <c r="Y164" s="233">
        <f>((1-((1+X164)^(-U164)))/(X164))*(W164)</f>
        <v>376.58126520832815</v>
      </c>
      <c r="Z164" s="119">
        <f>1000/((1+X164)^(U164))</f>
        <v>632.16484600529486</v>
      </c>
      <c r="AA164" s="234">
        <f>(Z164+Y164)/10</f>
        <v>100.87461112136229</v>
      </c>
      <c r="AB164" s="124">
        <f>R164</f>
        <v>5.4113333333333333</v>
      </c>
    </row>
    <row r="165" spans="1:28" s="235" customFormat="1" x14ac:dyDescent="0.35">
      <c r="A165" s="224" t="s">
        <v>766</v>
      </c>
      <c r="B165" s="228" t="s">
        <v>149</v>
      </c>
      <c r="C165" s="229">
        <v>45587</v>
      </c>
      <c r="D165" s="229">
        <v>49239</v>
      </c>
      <c r="E165" s="229">
        <v>49239</v>
      </c>
      <c r="F165" s="112">
        <v>5.57</v>
      </c>
      <c r="G165" s="112">
        <v>5.57</v>
      </c>
      <c r="H165" s="112">
        <v>5.54</v>
      </c>
      <c r="I165" s="113">
        <v>10</v>
      </c>
      <c r="J165" s="112"/>
      <c r="K165" s="112"/>
      <c r="L165" s="112"/>
      <c r="M165" s="114">
        <v>4.25</v>
      </c>
      <c r="N165" s="114">
        <v>4.25</v>
      </c>
      <c r="O165" s="115"/>
      <c r="P165" s="230">
        <f>VLOOKUP(S165,'Incremented Rates (2)'!$C$2:$E$33,3,TRUE)</f>
        <v>5.4113333333333333</v>
      </c>
      <c r="Q165" s="76">
        <f>P165</f>
        <v>5.4113333333333333</v>
      </c>
      <c r="R165" s="177">
        <f>P165</f>
        <v>5.4113333333333333</v>
      </c>
      <c r="S165" s="231">
        <f>E165-$E$1</f>
        <v>3171</v>
      </c>
      <c r="T165" s="232">
        <f>S165/365</f>
        <v>8.6876712328767116</v>
      </c>
      <c r="U165" s="232">
        <f>T165*2</f>
        <v>17.375342465753423</v>
      </c>
      <c r="V165" s="119">
        <f>(1000*F165)/100</f>
        <v>55.7</v>
      </c>
      <c r="W165" s="120">
        <f>V165/2</f>
        <v>27.85</v>
      </c>
      <c r="X165" s="121">
        <f>R165/2/100</f>
        <v>2.7056666666666666E-2</v>
      </c>
      <c r="Y165" s="233">
        <f>((1-((1+X165)^(-U165)))/(X165))*(W165)</f>
        <v>382.03827751031531</v>
      </c>
      <c r="Z165" s="119">
        <f>1000/((1+X165)^(U165))</f>
        <v>628.8444406282191</v>
      </c>
      <c r="AA165" s="234">
        <f>(Z165+Y165)/10</f>
        <v>101.08827181385344</v>
      </c>
      <c r="AB165" s="124">
        <f>R165</f>
        <v>5.4113333333333333</v>
      </c>
    </row>
    <row r="166" spans="1:28" x14ac:dyDescent="0.35">
      <c r="A166" s="9" t="s">
        <v>573</v>
      </c>
      <c r="B166" s="1" t="s">
        <v>9</v>
      </c>
      <c r="C166" s="4">
        <v>39289</v>
      </c>
      <c r="D166" s="4">
        <v>49516</v>
      </c>
      <c r="E166" s="4">
        <v>46229</v>
      </c>
      <c r="F166" s="5">
        <v>4.8125</v>
      </c>
      <c r="G166" s="5">
        <v>6.0625</v>
      </c>
      <c r="H166" s="5">
        <v>4.8203100000000001</v>
      </c>
      <c r="I166" s="6">
        <v>28.019178082191782</v>
      </c>
      <c r="J166" s="5">
        <v>5.3209999999999997</v>
      </c>
      <c r="K166" s="5">
        <v>5.28</v>
      </c>
      <c r="L166" s="5"/>
      <c r="M166" s="2">
        <v>5.5</v>
      </c>
      <c r="N166" s="2">
        <v>4.25</v>
      </c>
      <c r="O166" s="7">
        <v>0.5625</v>
      </c>
      <c r="P166" s="257">
        <v>3.2709999999999999</v>
      </c>
      <c r="Q166" s="73">
        <f t="shared" si="44"/>
        <v>3.2709999999999999</v>
      </c>
      <c r="R166" s="177">
        <f t="shared" si="29"/>
        <v>3.2709999999999999</v>
      </c>
      <c r="S166" s="193">
        <f t="shared" si="47"/>
        <v>161</v>
      </c>
      <c r="T166" s="35">
        <f t="shared" si="33"/>
        <v>0.44109589041095892</v>
      </c>
      <c r="U166" s="35">
        <f t="shared" si="34"/>
        <v>0.88219178082191785</v>
      </c>
      <c r="V166" s="36">
        <f t="shared" si="48"/>
        <v>48.125</v>
      </c>
      <c r="W166" s="37">
        <f t="shared" si="35"/>
        <v>24.0625</v>
      </c>
      <c r="X166" s="38">
        <f t="shared" si="36"/>
        <v>1.6354999999999998E-2</v>
      </c>
      <c r="Y166" s="39">
        <f t="shared" si="32"/>
        <v>20.906063959670863</v>
      </c>
      <c r="Z166" s="36">
        <f t="shared" si="37"/>
        <v>985.79039268320344</v>
      </c>
      <c r="AA166" s="40">
        <f t="shared" si="38"/>
        <v>100.66964566428743</v>
      </c>
      <c r="AB166" s="60">
        <f t="shared" si="45"/>
        <v>4.7804876715755</v>
      </c>
    </row>
    <row r="167" spans="1:28" x14ac:dyDescent="0.35">
      <c r="A167" s="9" t="s">
        <v>574</v>
      </c>
      <c r="B167" s="1" t="s">
        <v>9</v>
      </c>
      <c r="C167" s="4">
        <v>40052</v>
      </c>
      <c r="D167" s="4">
        <v>49548</v>
      </c>
      <c r="E167" s="4">
        <v>46080</v>
      </c>
      <c r="F167" s="5">
        <v>4.484375</v>
      </c>
      <c r="G167" s="5">
        <v>5.734375</v>
      </c>
      <c r="H167" s="5">
        <v>4.8203100000000001</v>
      </c>
      <c r="I167" s="6">
        <v>26.016438356164382</v>
      </c>
      <c r="J167" s="5">
        <v>0.23499999999999999</v>
      </c>
      <c r="K167" s="5">
        <v>0.14000000000000001</v>
      </c>
      <c r="L167" s="5"/>
      <c r="M167" s="2">
        <v>5.5</v>
      </c>
      <c r="N167" s="2">
        <v>4.25</v>
      </c>
      <c r="O167" s="7">
        <v>0.234375</v>
      </c>
      <c r="P167" s="32">
        <v>4.0110000000000001</v>
      </c>
      <c r="Q167" s="73">
        <f t="shared" si="44"/>
        <v>4.0110000000000001</v>
      </c>
      <c r="R167" s="177">
        <f t="shared" si="29"/>
        <v>4.0110000000000001</v>
      </c>
      <c r="S167" s="193">
        <f t="shared" si="47"/>
        <v>12</v>
      </c>
      <c r="T167" s="35">
        <f t="shared" si="33"/>
        <v>3.287671232876712E-2</v>
      </c>
      <c r="U167" s="35">
        <f t="shared" si="34"/>
        <v>6.575342465753424E-2</v>
      </c>
      <c r="V167" s="36">
        <f t="shared" si="48"/>
        <v>44.84375</v>
      </c>
      <c r="W167" s="37">
        <f t="shared" si="35"/>
        <v>22.421875</v>
      </c>
      <c r="X167" s="38">
        <f t="shared" si="36"/>
        <v>2.0055E-2</v>
      </c>
      <c r="Y167" s="39">
        <f t="shared" si="32"/>
        <v>1.4587735851503736</v>
      </c>
      <c r="Z167" s="36">
        <f t="shared" si="37"/>
        <v>998.69521597769187</v>
      </c>
      <c r="AA167" s="40">
        <f t="shared" si="38"/>
        <v>100.01539895628423</v>
      </c>
      <c r="AB167" s="60">
        <f t="shared" si="45"/>
        <v>4.4836845593747796</v>
      </c>
    </row>
    <row r="168" spans="1:28" x14ac:dyDescent="0.35">
      <c r="A168" s="9" t="s">
        <v>575</v>
      </c>
      <c r="B168" s="1" t="s">
        <v>9</v>
      </c>
      <c r="C168" s="4">
        <v>39289</v>
      </c>
      <c r="D168" s="4">
        <v>49882</v>
      </c>
      <c r="E168" s="4">
        <v>46229</v>
      </c>
      <c r="F168" s="5">
        <v>4.84375</v>
      </c>
      <c r="G168" s="5">
        <v>6.09375</v>
      </c>
      <c r="H168" s="5">
        <v>5.4</v>
      </c>
      <c r="I168" s="6">
        <v>29.021917808219179</v>
      </c>
      <c r="J168" s="5">
        <v>5.3209999999999997</v>
      </c>
      <c r="K168" s="5">
        <v>5.28</v>
      </c>
      <c r="L168" s="5"/>
      <c r="M168" s="2">
        <v>5.5</v>
      </c>
      <c r="N168" s="2">
        <v>4.25</v>
      </c>
      <c r="O168" s="8">
        <v>0.59375</v>
      </c>
      <c r="P168" s="257">
        <v>3.2709999999999999</v>
      </c>
      <c r="Q168" s="73">
        <f t="shared" si="44"/>
        <v>3.2709999999999999</v>
      </c>
      <c r="R168" s="177">
        <f t="shared" si="29"/>
        <v>3.2709999999999999</v>
      </c>
      <c r="S168" s="193">
        <f t="shared" si="47"/>
        <v>161</v>
      </c>
      <c r="T168" s="35">
        <f t="shared" si="33"/>
        <v>0.44109589041095892</v>
      </c>
      <c r="U168" s="35">
        <f t="shared" si="34"/>
        <v>0.88219178082191785</v>
      </c>
      <c r="V168" s="36">
        <f t="shared" si="48"/>
        <v>48.4375</v>
      </c>
      <c r="W168" s="37">
        <f t="shared" si="35"/>
        <v>24.21875</v>
      </c>
      <c r="X168" s="38">
        <f t="shared" si="36"/>
        <v>1.6354999999999998E-2</v>
      </c>
      <c r="Y168" s="39">
        <f t="shared" si="32"/>
        <v>21.041817621746649</v>
      </c>
      <c r="Z168" s="36">
        <f t="shared" si="37"/>
        <v>985.79039268320344</v>
      </c>
      <c r="AA168" s="40">
        <f t="shared" si="38"/>
        <v>100.68322103049501</v>
      </c>
      <c r="AB168" s="60">
        <f t="shared" si="45"/>
        <v>4.8108810489216687</v>
      </c>
    </row>
    <row r="169" spans="1:28" x14ac:dyDescent="0.35">
      <c r="A169" s="103" t="s">
        <v>576</v>
      </c>
      <c r="B169" s="46" t="s">
        <v>149</v>
      </c>
      <c r="C169" s="47">
        <v>42586</v>
      </c>
      <c r="D169" s="47">
        <v>49891</v>
      </c>
      <c r="E169" s="47">
        <v>49891</v>
      </c>
      <c r="F169" s="48">
        <v>5.4</v>
      </c>
      <c r="G169" s="48">
        <v>5.4</v>
      </c>
      <c r="H169" s="48">
        <v>5.4</v>
      </c>
      <c r="I169" s="49">
        <v>20.013698630136986</v>
      </c>
      <c r="J169" s="48">
        <v>0.41799999999999998</v>
      </c>
      <c r="K169" s="48">
        <v>0.4</v>
      </c>
      <c r="L169" s="48">
        <v>1.84</v>
      </c>
      <c r="M169" s="50">
        <v>4.75</v>
      </c>
      <c r="N169" s="50">
        <v>4.25</v>
      </c>
      <c r="O169" s="51"/>
      <c r="P169" s="116">
        <f>VLOOKUP(S169,'Incremented Rates (2)'!$C$2:$E$33,3,TRUE)</f>
        <v>5.4020000000000001</v>
      </c>
      <c r="Q169" s="76">
        <f t="shared" ref="Q169:Q175" si="49">P169</f>
        <v>5.4020000000000001</v>
      </c>
      <c r="R169" s="177">
        <f t="shared" si="29"/>
        <v>5.4020000000000001</v>
      </c>
      <c r="S169" s="52">
        <f t="shared" si="47"/>
        <v>3823</v>
      </c>
      <c r="T169" s="53">
        <f t="shared" si="33"/>
        <v>10.473972602739726</v>
      </c>
      <c r="U169" s="53">
        <f t="shared" si="34"/>
        <v>20.947945205479453</v>
      </c>
      <c r="V169" s="54">
        <f t="shared" si="48"/>
        <v>54</v>
      </c>
      <c r="W169" s="55">
        <f t="shared" si="35"/>
        <v>27</v>
      </c>
      <c r="X169" s="56">
        <f t="shared" si="36"/>
        <v>2.7009999999999999E-2</v>
      </c>
      <c r="Y169" s="57">
        <f t="shared" si="32"/>
        <v>427.65933555233204</v>
      </c>
      <c r="Z169" s="54">
        <f t="shared" si="37"/>
        <v>572.18227210116709</v>
      </c>
      <c r="AA169" s="58">
        <f t="shared" si="38"/>
        <v>99.984160765349912</v>
      </c>
      <c r="AB169" s="65">
        <f>R169</f>
        <v>5.4020000000000001</v>
      </c>
    </row>
    <row r="170" spans="1:28" x14ac:dyDescent="0.35">
      <c r="A170" s="103" t="s">
        <v>577</v>
      </c>
      <c r="B170" s="46" t="s">
        <v>149</v>
      </c>
      <c r="C170" s="47">
        <v>42608</v>
      </c>
      <c r="D170" s="47">
        <v>49913</v>
      </c>
      <c r="E170" s="47">
        <v>49913</v>
      </c>
      <c r="F170" s="48">
        <v>5.4</v>
      </c>
      <c r="G170" s="48">
        <v>5.4</v>
      </c>
      <c r="H170" s="48">
        <v>5.4</v>
      </c>
      <c r="I170" s="49">
        <v>20.013698630136986</v>
      </c>
      <c r="J170" s="48">
        <v>0.41799999999999998</v>
      </c>
      <c r="K170" s="48">
        <v>0.4</v>
      </c>
      <c r="L170" s="48">
        <v>1.96</v>
      </c>
      <c r="M170" s="50">
        <v>4.75</v>
      </c>
      <c r="N170" s="50">
        <v>4.25</v>
      </c>
      <c r="O170" s="51"/>
      <c r="P170" s="116">
        <f>VLOOKUP(S170,'Incremented Rates (2)'!$C$2:$E$33,3,TRUE)</f>
        <v>5.4634999999999998</v>
      </c>
      <c r="Q170" s="76">
        <f t="shared" si="49"/>
        <v>5.4634999999999998</v>
      </c>
      <c r="R170" s="177">
        <f t="shared" si="29"/>
        <v>5.4634999999999998</v>
      </c>
      <c r="S170" s="52">
        <f t="shared" si="47"/>
        <v>3845</v>
      </c>
      <c r="T170" s="53">
        <f t="shared" si="33"/>
        <v>10.534246575342467</v>
      </c>
      <c r="U170" s="53">
        <f t="shared" si="34"/>
        <v>21.068493150684933</v>
      </c>
      <c r="V170" s="54">
        <f t="shared" si="48"/>
        <v>54</v>
      </c>
      <c r="W170" s="55">
        <f t="shared" si="35"/>
        <v>27</v>
      </c>
      <c r="X170" s="56">
        <f t="shared" si="36"/>
        <v>2.7317499999999998E-2</v>
      </c>
      <c r="Y170" s="57">
        <f t="shared" si="32"/>
        <v>428.20371929954354</v>
      </c>
      <c r="Z170" s="54">
        <f t="shared" si="37"/>
        <v>566.76092214943401</v>
      </c>
      <c r="AA170" s="58">
        <f t="shared" si="38"/>
        <v>99.496464144897757</v>
      </c>
      <c r="AB170" s="65">
        <f>R170</f>
        <v>5.4634999999999998</v>
      </c>
    </row>
    <row r="171" spans="1:28" x14ac:dyDescent="0.35">
      <c r="A171" s="9" t="s">
        <v>578</v>
      </c>
      <c r="B171" s="1" t="s">
        <v>9</v>
      </c>
      <c r="C171" s="4">
        <v>40052</v>
      </c>
      <c r="D171" s="4">
        <v>49914</v>
      </c>
      <c r="E171" s="4">
        <v>46080</v>
      </c>
      <c r="F171" s="5">
        <v>4.5</v>
      </c>
      <c r="G171" s="5">
        <v>5.75</v>
      </c>
      <c r="H171" s="5">
        <v>5.4</v>
      </c>
      <c r="I171" s="6">
        <v>27.019178082191782</v>
      </c>
      <c r="J171" s="5">
        <v>0.23499999999999999</v>
      </c>
      <c r="K171" s="5">
        <v>0.14000000000000001</v>
      </c>
      <c r="L171" s="5"/>
      <c r="M171" s="2">
        <v>5.5</v>
      </c>
      <c r="N171" s="2">
        <v>4.25</v>
      </c>
      <c r="O171" s="7">
        <v>0.25</v>
      </c>
      <c r="P171" s="32">
        <v>4.0110000000000001</v>
      </c>
      <c r="Q171" s="73">
        <f t="shared" si="49"/>
        <v>4.0110000000000001</v>
      </c>
      <c r="R171" s="177">
        <f t="shared" si="29"/>
        <v>4.0110000000000001</v>
      </c>
      <c r="S171" s="193">
        <f t="shared" si="47"/>
        <v>12</v>
      </c>
      <c r="T171" s="35">
        <f t="shared" si="33"/>
        <v>3.287671232876712E-2</v>
      </c>
      <c r="U171" s="35">
        <f t="shared" si="34"/>
        <v>6.575342465753424E-2</v>
      </c>
      <c r="V171" s="36">
        <f t="shared" si="48"/>
        <v>45</v>
      </c>
      <c r="W171" s="37">
        <f t="shared" si="35"/>
        <v>22.5</v>
      </c>
      <c r="X171" s="38">
        <f t="shared" si="36"/>
        <v>2.0055E-2</v>
      </c>
      <c r="Y171" s="39">
        <f t="shared" si="32"/>
        <v>1.4638564199418382</v>
      </c>
      <c r="Z171" s="36">
        <f t="shared" si="37"/>
        <v>998.69521597769187</v>
      </c>
      <c r="AA171" s="40">
        <f t="shared" si="38"/>
        <v>100.01590723976338</v>
      </c>
      <c r="AB171" s="60">
        <f>(V171/AA171)*10</f>
        <v>4.4992842880606618</v>
      </c>
    </row>
    <row r="172" spans="1:28" x14ac:dyDescent="0.35">
      <c r="A172" s="103" t="s">
        <v>579</v>
      </c>
      <c r="B172" s="46" t="s">
        <v>149</v>
      </c>
      <c r="C172" s="47">
        <v>42636</v>
      </c>
      <c r="D172" s="47">
        <v>49941</v>
      </c>
      <c r="E172" s="47">
        <v>49941</v>
      </c>
      <c r="F172" s="48">
        <v>5.4</v>
      </c>
      <c r="G172" s="48">
        <v>5.4</v>
      </c>
      <c r="H172" s="48">
        <v>5.4</v>
      </c>
      <c r="I172" s="49">
        <v>20.013698630136986</v>
      </c>
      <c r="J172" s="48">
        <v>0.42199999999999999</v>
      </c>
      <c r="K172" s="48">
        <v>0.4</v>
      </c>
      <c r="L172" s="48">
        <v>2.02</v>
      </c>
      <c r="M172" s="50">
        <v>4.75</v>
      </c>
      <c r="N172" s="50">
        <v>4.25</v>
      </c>
      <c r="O172" s="51"/>
      <c r="P172" s="116">
        <f>VLOOKUP(S172,'Incremented Rates (2)'!$C$2:$E$33,3,TRUE)</f>
        <v>5.4634999999999998</v>
      </c>
      <c r="Q172" s="76">
        <f t="shared" si="49"/>
        <v>5.4634999999999998</v>
      </c>
      <c r="R172" s="177">
        <f t="shared" si="29"/>
        <v>5.4634999999999998</v>
      </c>
      <c r="S172" s="52">
        <f t="shared" si="47"/>
        <v>3873</v>
      </c>
      <c r="T172" s="53">
        <f t="shared" si="33"/>
        <v>10.610958904109589</v>
      </c>
      <c r="U172" s="53">
        <f t="shared" si="34"/>
        <v>21.221917808219178</v>
      </c>
      <c r="V172" s="54">
        <f t="shared" si="48"/>
        <v>54</v>
      </c>
      <c r="W172" s="55">
        <f t="shared" si="35"/>
        <v>27</v>
      </c>
      <c r="X172" s="56">
        <f t="shared" si="36"/>
        <v>2.7317499999999998E-2</v>
      </c>
      <c r="Y172" s="57">
        <f t="shared" si="32"/>
        <v>430.51522917748758</v>
      </c>
      <c r="Z172" s="54">
        <f t="shared" si="37"/>
        <v>564.422230627555</v>
      </c>
      <c r="AA172" s="58">
        <f t="shared" si="38"/>
        <v>99.493745980504258</v>
      </c>
      <c r="AB172" s="65">
        <f>R172</f>
        <v>5.4634999999999998</v>
      </c>
    </row>
    <row r="173" spans="1:28" x14ac:dyDescent="0.35">
      <c r="A173" s="103" t="s">
        <v>580</v>
      </c>
      <c r="B173" s="46" t="s">
        <v>149</v>
      </c>
      <c r="C173" s="47">
        <v>42646</v>
      </c>
      <c r="D173" s="47">
        <v>49951</v>
      </c>
      <c r="E173" s="47">
        <v>49951</v>
      </c>
      <c r="F173" s="48">
        <v>5.4</v>
      </c>
      <c r="G173" s="48">
        <v>5.4</v>
      </c>
      <c r="H173" s="48">
        <v>5.4</v>
      </c>
      <c r="I173" s="49">
        <v>20.013698630136986</v>
      </c>
      <c r="J173" s="48">
        <v>0.43099999999999999</v>
      </c>
      <c r="K173" s="48">
        <v>0.4</v>
      </c>
      <c r="L173" s="48">
        <v>2.0099999999999998</v>
      </c>
      <c r="M173" s="50">
        <v>4.75</v>
      </c>
      <c r="N173" s="50">
        <v>4.25</v>
      </c>
      <c r="O173" s="51"/>
      <c r="P173" s="116">
        <f>VLOOKUP(S173,'Incremented Rates (2)'!$C$2:$E$33,3,TRUE)</f>
        <v>5.4634999999999998</v>
      </c>
      <c r="Q173" s="76">
        <f t="shared" si="49"/>
        <v>5.4634999999999998</v>
      </c>
      <c r="R173" s="177">
        <f t="shared" si="29"/>
        <v>5.4634999999999998</v>
      </c>
      <c r="S173" s="52">
        <f t="shared" si="47"/>
        <v>3883</v>
      </c>
      <c r="T173" s="53">
        <f t="shared" si="33"/>
        <v>10.638356164383561</v>
      </c>
      <c r="U173" s="53">
        <f t="shared" si="34"/>
        <v>21.276712328767122</v>
      </c>
      <c r="V173" s="54">
        <f t="shared" si="48"/>
        <v>54</v>
      </c>
      <c r="W173" s="55">
        <f t="shared" si="35"/>
        <v>27</v>
      </c>
      <c r="X173" s="56">
        <f t="shared" si="36"/>
        <v>2.7317499999999998E-2</v>
      </c>
      <c r="Y173" s="57">
        <f t="shared" si="32"/>
        <v>431.33845480598075</v>
      </c>
      <c r="Z173" s="54">
        <f t="shared" si="37"/>
        <v>563.58932447546749</v>
      </c>
      <c r="AA173" s="58">
        <f t="shared" si="38"/>
        <v>99.492777928144818</v>
      </c>
      <c r="AB173" s="65">
        <f>R173</f>
        <v>5.4634999999999998</v>
      </c>
    </row>
    <row r="174" spans="1:28" x14ac:dyDescent="0.35">
      <c r="A174" s="103" t="s">
        <v>581</v>
      </c>
      <c r="B174" s="46" t="s">
        <v>149</v>
      </c>
      <c r="C174" s="47">
        <v>42656</v>
      </c>
      <c r="D174" s="47">
        <v>49961</v>
      </c>
      <c r="E174" s="47">
        <v>49961</v>
      </c>
      <c r="F174" s="48">
        <v>5.4</v>
      </c>
      <c r="G174" s="48">
        <v>5.4</v>
      </c>
      <c r="H174" s="48">
        <v>5.4</v>
      </c>
      <c r="I174" s="49">
        <v>20.013698630136986</v>
      </c>
      <c r="J174" s="48">
        <v>0.43099999999999999</v>
      </c>
      <c r="K174" s="48">
        <v>0.41</v>
      </c>
      <c r="L174" s="48">
        <v>2.15</v>
      </c>
      <c r="M174" s="50">
        <v>4.75</v>
      </c>
      <c r="N174" s="50">
        <v>4.25</v>
      </c>
      <c r="O174" s="51"/>
      <c r="P174" s="116">
        <f>VLOOKUP(S174,'Incremented Rates (2)'!$C$2:$E$33,3,TRUE)</f>
        <v>5.4634999999999998</v>
      </c>
      <c r="Q174" s="76">
        <f t="shared" si="49"/>
        <v>5.4634999999999998</v>
      </c>
      <c r="R174" s="177">
        <f t="shared" si="29"/>
        <v>5.4634999999999998</v>
      </c>
      <c r="S174" s="52">
        <f t="shared" si="47"/>
        <v>3893</v>
      </c>
      <c r="T174" s="53">
        <f t="shared" si="33"/>
        <v>10.665753424657535</v>
      </c>
      <c r="U174" s="53">
        <f t="shared" si="34"/>
        <v>21.331506849315069</v>
      </c>
      <c r="V174" s="54">
        <f t="shared" si="48"/>
        <v>54</v>
      </c>
      <c r="W174" s="55">
        <f t="shared" si="35"/>
        <v>27</v>
      </c>
      <c r="X174" s="56">
        <f t="shared" si="36"/>
        <v>2.7317499999999998E-2</v>
      </c>
      <c r="Y174" s="57">
        <f t="shared" si="32"/>
        <v>432.16046561752813</v>
      </c>
      <c r="Z174" s="54">
        <f t="shared" si="37"/>
        <v>562.75764742567333</v>
      </c>
      <c r="AA174" s="58">
        <f t="shared" si="38"/>
        <v>99.491811304320137</v>
      </c>
      <c r="AB174" s="65">
        <f>R174</f>
        <v>5.4634999999999998</v>
      </c>
    </row>
    <row r="175" spans="1:28" x14ac:dyDescent="0.35">
      <c r="A175" s="103" t="s">
        <v>582</v>
      </c>
      <c r="B175" s="46" t="s">
        <v>149</v>
      </c>
      <c r="C175" s="47">
        <v>42930</v>
      </c>
      <c r="D175" s="47">
        <v>50235</v>
      </c>
      <c r="E175" s="47">
        <v>50235</v>
      </c>
      <c r="F175" s="48">
        <v>5.2</v>
      </c>
      <c r="G175" s="48">
        <v>5.2</v>
      </c>
      <c r="H175" s="48">
        <v>5.4</v>
      </c>
      <c r="I175" s="49">
        <v>20</v>
      </c>
      <c r="J175" s="48"/>
      <c r="K175" s="48"/>
      <c r="L175" s="48"/>
      <c r="M175" s="50">
        <v>4.25</v>
      </c>
      <c r="N175" s="50">
        <v>4.25</v>
      </c>
      <c r="O175" s="51"/>
      <c r="P175" s="116">
        <f>VLOOKUP(S175,'Incremented Rates (2)'!$C$2:$E$33,3,TRUE)</f>
        <v>5.4634999999999998</v>
      </c>
      <c r="Q175" s="76">
        <f t="shared" si="49"/>
        <v>5.4634999999999998</v>
      </c>
      <c r="R175" s="177">
        <f t="shared" si="29"/>
        <v>5.4634999999999998</v>
      </c>
      <c r="S175" s="52">
        <f t="shared" si="47"/>
        <v>4167</v>
      </c>
      <c r="T175" s="53">
        <f t="shared" si="33"/>
        <v>11.416438356164383</v>
      </c>
      <c r="U175" s="53">
        <f t="shared" si="34"/>
        <v>22.832876712328765</v>
      </c>
      <c r="V175" s="54">
        <f t="shared" si="48"/>
        <v>52</v>
      </c>
      <c r="W175" s="55">
        <f t="shared" si="35"/>
        <v>26</v>
      </c>
      <c r="X175" s="56">
        <f t="shared" si="36"/>
        <v>2.7317499999999998E-2</v>
      </c>
      <c r="Y175" s="57">
        <f t="shared" si="32"/>
        <v>437.39479358307864</v>
      </c>
      <c r="Z175" s="54">
        <f t="shared" si="37"/>
        <v>540.44106639593269</v>
      </c>
      <c r="AA175" s="58">
        <f t="shared" si="38"/>
        <v>97.783585997901127</v>
      </c>
      <c r="AB175" s="65">
        <f>R175</f>
        <v>5.4634999999999998</v>
      </c>
    </row>
    <row r="176" spans="1:28" x14ac:dyDescent="0.35">
      <c r="A176" s="9" t="s">
        <v>583</v>
      </c>
      <c r="B176" s="1" t="s">
        <v>9</v>
      </c>
      <c r="C176" s="4">
        <v>39289</v>
      </c>
      <c r="D176" s="4">
        <v>50247</v>
      </c>
      <c r="E176" s="4">
        <v>46229</v>
      </c>
      <c r="F176" s="5">
        <v>4.875</v>
      </c>
      <c r="G176" s="5">
        <v>6.125</v>
      </c>
      <c r="H176" s="5">
        <v>5.6770800000000001</v>
      </c>
      <c r="I176" s="6">
        <v>30.021917808219179</v>
      </c>
      <c r="J176" s="5">
        <v>5.3209999999999997</v>
      </c>
      <c r="K176" s="5">
        <v>5.28</v>
      </c>
      <c r="L176" s="5"/>
      <c r="M176" s="2">
        <v>5.5</v>
      </c>
      <c r="N176" s="2">
        <v>4.25</v>
      </c>
      <c r="O176" s="7">
        <v>0.625</v>
      </c>
      <c r="P176" s="257">
        <v>3.2709999999999999</v>
      </c>
      <c r="Q176" s="73">
        <f>P176</f>
        <v>3.2709999999999999</v>
      </c>
      <c r="R176" s="177">
        <f t="shared" si="29"/>
        <v>3.2709999999999999</v>
      </c>
      <c r="S176" s="193">
        <f t="shared" si="47"/>
        <v>161</v>
      </c>
      <c r="T176" s="35">
        <f t="shared" si="33"/>
        <v>0.44109589041095892</v>
      </c>
      <c r="U176" s="35">
        <f t="shared" si="34"/>
        <v>0.88219178082191785</v>
      </c>
      <c r="V176" s="36">
        <f t="shared" si="48"/>
        <v>48.75</v>
      </c>
      <c r="W176" s="37">
        <f t="shared" si="35"/>
        <v>24.375</v>
      </c>
      <c r="X176" s="38">
        <f t="shared" si="36"/>
        <v>1.6354999999999998E-2</v>
      </c>
      <c r="Y176" s="39">
        <f t="shared" si="32"/>
        <v>21.177571283822431</v>
      </c>
      <c r="Z176" s="36">
        <f t="shared" si="37"/>
        <v>985.79039268320344</v>
      </c>
      <c r="AA176" s="40">
        <f t="shared" si="38"/>
        <v>100.69679639670258</v>
      </c>
      <c r="AB176" s="60">
        <f>(V176/AA176)*10</f>
        <v>4.8412662313452079</v>
      </c>
    </row>
    <row r="177" spans="1:28" x14ac:dyDescent="0.35">
      <c r="A177" s="9" t="s">
        <v>584</v>
      </c>
      <c r="B177" s="1" t="s">
        <v>9</v>
      </c>
      <c r="C177" s="4">
        <v>40385</v>
      </c>
      <c r="D177" s="4">
        <v>50247</v>
      </c>
      <c r="E177" s="4">
        <v>46229</v>
      </c>
      <c r="F177" s="5">
        <v>4.4270829999999997</v>
      </c>
      <c r="G177" s="5">
        <v>5.6770829999999997</v>
      </c>
      <c r="H177" s="5">
        <v>5.6770800000000001</v>
      </c>
      <c r="I177" s="6">
        <v>27.019178082191782</v>
      </c>
      <c r="J177" s="5">
        <v>0.26600000000000001</v>
      </c>
      <c r="K177" s="5">
        <v>0.19</v>
      </c>
      <c r="L177" s="5"/>
      <c r="M177" s="2">
        <v>5.5</v>
      </c>
      <c r="N177" s="2">
        <v>4.25</v>
      </c>
      <c r="O177" s="7">
        <v>0.17708299999999999</v>
      </c>
      <c r="P177" s="257">
        <v>3.2709999999999999</v>
      </c>
      <c r="Q177" s="73">
        <f>P177</f>
        <v>3.2709999999999999</v>
      </c>
      <c r="R177" s="177">
        <f t="shared" si="29"/>
        <v>3.2709999999999999</v>
      </c>
      <c r="S177" s="193">
        <f t="shared" si="47"/>
        <v>161</v>
      </c>
      <c r="T177" s="35">
        <f t="shared" si="33"/>
        <v>0.44109589041095892</v>
      </c>
      <c r="U177" s="35">
        <f t="shared" si="34"/>
        <v>0.88219178082191785</v>
      </c>
      <c r="V177" s="36">
        <f t="shared" si="48"/>
        <v>44.270829999999997</v>
      </c>
      <c r="W177" s="37">
        <f t="shared" si="35"/>
        <v>22.135414999999998</v>
      </c>
      <c r="X177" s="38">
        <f t="shared" si="36"/>
        <v>1.6354999999999998E-2</v>
      </c>
      <c r="Y177" s="39">
        <f t="shared" si="32"/>
        <v>19.231767346030452</v>
      </c>
      <c r="Z177" s="36">
        <f t="shared" si="37"/>
        <v>985.79039268320344</v>
      </c>
      <c r="AA177" s="40">
        <f t="shared" si="38"/>
        <v>100.50221600292339</v>
      </c>
      <c r="AB177" s="60">
        <f>(V177/AA177)*10</f>
        <v>4.404960583029558</v>
      </c>
    </row>
    <row r="178" spans="1:28" x14ac:dyDescent="0.35">
      <c r="A178" s="103" t="s">
        <v>585</v>
      </c>
      <c r="B178" s="46" t="s">
        <v>149</v>
      </c>
      <c r="C178" s="47">
        <v>43021</v>
      </c>
      <c r="D178" s="47">
        <v>50326</v>
      </c>
      <c r="E178" s="47">
        <v>50326</v>
      </c>
      <c r="F178" s="48">
        <v>5.22</v>
      </c>
      <c r="G178" s="48">
        <v>5.22</v>
      </c>
      <c r="H178" s="48">
        <v>5.2</v>
      </c>
      <c r="I178" s="49">
        <v>20</v>
      </c>
      <c r="J178" s="48"/>
      <c r="K178" s="48"/>
      <c r="L178" s="48"/>
      <c r="M178" s="50">
        <v>4.25</v>
      </c>
      <c r="N178" s="50">
        <v>4.25</v>
      </c>
      <c r="O178" s="51"/>
      <c r="P178" s="116">
        <f>VLOOKUP(S178,'Incremented Rates (2)'!$C$2:$E$33,3,TRUE)</f>
        <v>5.5249999999999995</v>
      </c>
      <c r="Q178" s="76">
        <f>P178</f>
        <v>5.5249999999999995</v>
      </c>
      <c r="R178" s="177">
        <f>P178</f>
        <v>5.5249999999999995</v>
      </c>
      <c r="S178" s="52">
        <f>E178-$E$1</f>
        <v>4258</v>
      </c>
      <c r="T178" s="53">
        <f>S178/365</f>
        <v>11.665753424657535</v>
      </c>
      <c r="U178" s="53">
        <f>T178*2</f>
        <v>23.331506849315069</v>
      </c>
      <c r="V178" s="54">
        <f>(1000*F178)/100</f>
        <v>52.2</v>
      </c>
      <c r="W178" s="55">
        <f>V178/2</f>
        <v>26.1</v>
      </c>
      <c r="X178" s="56">
        <f>R178/2/100</f>
        <v>2.7624999999999997E-2</v>
      </c>
      <c r="Y178" s="57">
        <f>((1-((1+X178)^(-U178)))/(X178))*(W178)</f>
        <v>444.51108078700088</v>
      </c>
      <c r="Z178" s="54">
        <f>1000/((1+X178)^(U178))</f>
        <v>529.51652847736034</v>
      </c>
      <c r="AA178" s="58">
        <f>(Z178+Y178)/10</f>
        <v>97.402760926436116</v>
      </c>
      <c r="AB178" s="65">
        <f t="shared" ref="AB178:AB215" si="50">R178</f>
        <v>5.5249999999999995</v>
      </c>
    </row>
    <row r="179" spans="1:28" x14ac:dyDescent="0.35">
      <c r="A179" s="103" t="s">
        <v>586</v>
      </c>
      <c r="B179" s="46" t="s">
        <v>149</v>
      </c>
      <c r="C179" s="77">
        <v>43084</v>
      </c>
      <c r="D179" s="77">
        <v>50389</v>
      </c>
      <c r="E179" s="77">
        <v>50389</v>
      </c>
      <c r="F179" s="48">
        <v>5.22</v>
      </c>
      <c r="G179" s="48">
        <v>5.22</v>
      </c>
      <c r="H179" s="48">
        <v>5.22</v>
      </c>
      <c r="I179" s="49">
        <v>20</v>
      </c>
      <c r="J179" s="46"/>
      <c r="K179" s="46"/>
      <c r="L179" s="46"/>
      <c r="M179" s="50">
        <v>4.25</v>
      </c>
      <c r="N179" s="50">
        <v>4.25</v>
      </c>
      <c r="O179" s="46"/>
      <c r="P179" s="116">
        <f>VLOOKUP(S179,'Incremented Rates (2)'!$C$2:$E$33,3,TRUE)</f>
        <v>5.5249999999999995</v>
      </c>
      <c r="Q179" s="76">
        <f t="shared" ref="Q179:Q224" si="51">P179</f>
        <v>5.5249999999999995</v>
      </c>
      <c r="R179" s="177">
        <f t="shared" ref="R179:R224" si="52">P179</f>
        <v>5.5249999999999995</v>
      </c>
      <c r="S179" s="52">
        <f t="shared" si="47"/>
        <v>4321</v>
      </c>
      <c r="T179" s="53">
        <f t="shared" si="33"/>
        <v>11.838356164383562</v>
      </c>
      <c r="U179" s="53">
        <f t="shared" si="34"/>
        <v>23.676712328767124</v>
      </c>
      <c r="V179" s="54">
        <f t="shared" si="48"/>
        <v>52.2</v>
      </c>
      <c r="W179" s="55">
        <f t="shared" si="35"/>
        <v>26.1</v>
      </c>
      <c r="X179" s="56">
        <f t="shared" si="36"/>
        <v>2.7624999999999997E-2</v>
      </c>
      <c r="Y179" s="57">
        <f t="shared" si="32"/>
        <v>449.19517743340987</v>
      </c>
      <c r="Z179" s="54">
        <f t="shared" si="37"/>
        <v>524.55874419164957</v>
      </c>
      <c r="AA179" s="58">
        <f t="shared" si="38"/>
        <v>97.375392162505946</v>
      </c>
      <c r="AB179" s="65">
        <f t="shared" si="50"/>
        <v>5.5249999999999995</v>
      </c>
    </row>
    <row r="180" spans="1:28" x14ac:dyDescent="0.35">
      <c r="A180" s="103" t="s">
        <v>587</v>
      </c>
      <c r="B180" s="110" t="s">
        <v>149</v>
      </c>
      <c r="C180" s="77">
        <v>43154</v>
      </c>
      <c r="D180" s="77">
        <v>50459</v>
      </c>
      <c r="E180" s="77">
        <v>50459</v>
      </c>
      <c r="F180" s="112">
        <v>5.24</v>
      </c>
      <c r="G180" s="112">
        <v>5.24</v>
      </c>
      <c r="H180" s="112">
        <v>5.24</v>
      </c>
      <c r="I180" s="113">
        <v>20</v>
      </c>
      <c r="J180" s="110"/>
      <c r="K180" s="110"/>
      <c r="L180" s="110"/>
      <c r="M180" s="114">
        <v>4.25</v>
      </c>
      <c r="N180" s="114">
        <v>4.25</v>
      </c>
      <c r="O180" s="110"/>
      <c r="P180" s="116">
        <f>VLOOKUP(S180,'Incremented Rates (2)'!$C$2:$E$33,3,TRUE)</f>
        <v>5.5249999999999995</v>
      </c>
      <c r="Q180" s="76">
        <f t="shared" si="51"/>
        <v>5.5249999999999995</v>
      </c>
      <c r="R180" s="177">
        <f t="shared" si="52"/>
        <v>5.5249999999999995</v>
      </c>
      <c r="S180" s="117">
        <f t="shared" ref="S180:S189" si="53">E180-$E$1</f>
        <v>4391</v>
      </c>
      <c r="T180" s="118">
        <f t="shared" ref="T180:T216" si="54">S180/365</f>
        <v>12.03013698630137</v>
      </c>
      <c r="U180" s="118">
        <f t="shared" ref="U180:U216" si="55">T180*2</f>
        <v>24.06027397260274</v>
      </c>
      <c r="V180" s="119">
        <f t="shared" si="48"/>
        <v>52.4</v>
      </c>
      <c r="W180" s="120">
        <f t="shared" si="35"/>
        <v>26.2</v>
      </c>
      <c r="X180" s="121">
        <f t="shared" ref="X180:X188" si="56">R180/2/100</f>
        <v>2.7624999999999997E-2</v>
      </c>
      <c r="Y180" s="122">
        <f t="shared" ref="Y180:Y188" si="57">((1-((1+X180)^(-U180)))/(X180))*(W180)</f>
        <v>456.08910862748439</v>
      </c>
      <c r="Z180" s="119">
        <f t="shared" ref="Z180:Z188" si="58">1000/((1+X180)^(U180))</f>
        <v>519.10451809792926</v>
      </c>
      <c r="AA180" s="123">
        <f t="shared" ref="AA180:AA188" si="59">(Z180+Y180)/10</f>
        <v>97.519362672541362</v>
      </c>
      <c r="AB180" s="124">
        <f t="shared" si="50"/>
        <v>5.5249999999999995</v>
      </c>
    </row>
    <row r="181" spans="1:28" x14ac:dyDescent="0.35">
      <c r="A181" s="103" t="s">
        <v>588</v>
      </c>
      <c r="B181" s="110" t="s">
        <v>149</v>
      </c>
      <c r="C181" s="77">
        <v>43294</v>
      </c>
      <c r="D181" s="77">
        <v>50599</v>
      </c>
      <c r="E181" s="77">
        <v>50599</v>
      </c>
      <c r="F181" s="112">
        <v>5.0599999999999996</v>
      </c>
      <c r="G181" s="112">
        <v>5.0599999999999996</v>
      </c>
      <c r="H181" s="112">
        <v>5.24</v>
      </c>
      <c r="I181" s="113">
        <v>20</v>
      </c>
      <c r="J181" s="110"/>
      <c r="K181" s="110"/>
      <c r="L181" s="110"/>
      <c r="M181" s="114">
        <v>4.25</v>
      </c>
      <c r="N181" s="114">
        <v>4.25</v>
      </c>
      <c r="O181" s="110"/>
      <c r="P181" s="116">
        <f>VLOOKUP(S181,'Incremented Rates (2)'!$C$2:$E$33,3,TRUE)</f>
        <v>5.5249999999999995</v>
      </c>
      <c r="Q181" s="76">
        <f t="shared" si="51"/>
        <v>5.5249999999999995</v>
      </c>
      <c r="R181" s="177">
        <f t="shared" si="52"/>
        <v>5.5249999999999995</v>
      </c>
      <c r="S181" s="117">
        <f t="shared" si="53"/>
        <v>4531</v>
      </c>
      <c r="T181" s="118">
        <f t="shared" si="54"/>
        <v>12.413698630136986</v>
      </c>
      <c r="U181" s="118">
        <f t="shared" si="55"/>
        <v>24.827397260273973</v>
      </c>
      <c r="V181" s="119">
        <f t="shared" ref="V181:V188" si="60">(1000*F181)/100</f>
        <v>50.6</v>
      </c>
      <c r="W181" s="120">
        <f t="shared" ref="W181:W188" si="61">V181/2</f>
        <v>25.3</v>
      </c>
      <c r="X181" s="121">
        <f t="shared" si="56"/>
        <v>2.7624999999999997E-2</v>
      </c>
      <c r="Y181" s="122">
        <f t="shared" si="57"/>
        <v>450.2570149627428</v>
      </c>
      <c r="Z181" s="119">
        <f t="shared" si="58"/>
        <v>508.36561113257829</v>
      </c>
      <c r="AA181" s="123">
        <f t="shared" si="59"/>
        <v>95.86226260953211</v>
      </c>
      <c r="AB181" s="124">
        <f t="shared" si="50"/>
        <v>5.5249999999999995</v>
      </c>
    </row>
    <row r="182" spans="1:28" x14ac:dyDescent="0.35">
      <c r="A182" s="103" t="s">
        <v>589</v>
      </c>
      <c r="B182" s="110" t="s">
        <v>149</v>
      </c>
      <c r="C182" s="77">
        <v>43388</v>
      </c>
      <c r="D182" s="77">
        <v>50693</v>
      </c>
      <c r="E182" s="77">
        <v>50693</v>
      </c>
      <c r="F182" s="112">
        <v>5</v>
      </c>
      <c r="G182" s="112">
        <v>5</v>
      </c>
      <c r="H182" s="112">
        <v>5</v>
      </c>
      <c r="I182" s="113">
        <v>20</v>
      </c>
      <c r="J182" s="110"/>
      <c r="K182" s="110"/>
      <c r="L182" s="110"/>
      <c r="M182" s="114">
        <v>4.25</v>
      </c>
      <c r="N182" s="114">
        <v>4.25</v>
      </c>
      <c r="O182" s="110"/>
      <c r="P182" s="116">
        <f>VLOOKUP(S182,'Incremented Rates (2)'!$C$2:$E$33,3,TRUE)</f>
        <v>5.5864999999999991</v>
      </c>
      <c r="Q182" s="76">
        <f t="shared" si="51"/>
        <v>5.5864999999999991</v>
      </c>
      <c r="R182" s="177">
        <f t="shared" si="52"/>
        <v>5.5864999999999991</v>
      </c>
      <c r="S182" s="117">
        <f t="shared" si="53"/>
        <v>4625</v>
      </c>
      <c r="T182" s="118">
        <f t="shared" si="54"/>
        <v>12.671232876712329</v>
      </c>
      <c r="U182" s="118">
        <f t="shared" si="55"/>
        <v>25.342465753424658</v>
      </c>
      <c r="V182" s="119">
        <f t="shared" si="60"/>
        <v>50</v>
      </c>
      <c r="W182" s="120">
        <f t="shared" si="61"/>
        <v>25</v>
      </c>
      <c r="X182" s="121">
        <f t="shared" si="56"/>
        <v>2.7932499999999996E-2</v>
      </c>
      <c r="Y182" s="122">
        <f t="shared" si="57"/>
        <v>449.75054185049618</v>
      </c>
      <c r="Z182" s="119">
        <f t="shared" si="58"/>
        <v>497.49371959044066</v>
      </c>
      <c r="AA182" s="123">
        <f t="shared" si="59"/>
        <v>94.724426144093684</v>
      </c>
      <c r="AB182" s="124">
        <f t="shared" si="50"/>
        <v>5.5864999999999991</v>
      </c>
    </row>
    <row r="183" spans="1:28" x14ac:dyDescent="0.35">
      <c r="A183" s="103" t="s">
        <v>590</v>
      </c>
      <c r="B183" s="110" t="s">
        <v>149</v>
      </c>
      <c r="C183" s="111">
        <v>43480</v>
      </c>
      <c r="D183" s="77">
        <v>50785</v>
      </c>
      <c r="E183" s="77">
        <v>50785</v>
      </c>
      <c r="F183" s="112">
        <v>5</v>
      </c>
      <c r="G183" s="112">
        <v>5</v>
      </c>
      <c r="H183" s="112">
        <v>5</v>
      </c>
      <c r="I183" s="113">
        <v>20</v>
      </c>
      <c r="J183" s="110"/>
      <c r="K183" s="110"/>
      <c r="L183" s="110"/>
      <c r="M183" s="114">
        <v>4.25</v>
      </c>
      <c r="N183" s="114">
        <v>4.25</v>
      </c>
      <c r="O183" s="110"/>
      <c r="P183" s="116">
        <f>VLOOKUP(S183,'Incremented Rates (2)'!$C$2:$E$33,3,TRUE)</f>
        <v>5.5864999999999991</v>
      </c>
      <c r="Q183" s="76">
        <f t="shared" si="51"/>
        <v>5.5864999999999991</v>
      </c>
      <c r="R183" s="177">
        <f t="shared" si="52"/>
        <v>5.5864999999999991</v>
      </c>
      <c r="S183" s="117">
        <f t="shared" si="53"/>
        <v>4717</v>
      </c>
      <c r="T183" s="118">
        <f t="shared" si="54"/>
        <v>12.923287671232877</v>
      </c>
      <c r="U183" s="118">
        <f t="shared" si="55"/>
        <v>25.846575342465755</v>
      </c>
      <c r="V183" s="119">
        <f t="shared" si="60"/>
        <v>50</v>
      </c>
      <c r="W183" s="120">
        <f t="shared" si="61"/>
        <v>25</v>
      </c>
      <c r="X183" s="121">
        <f t="shared" si="56"/>
        <v>2.7932499999999996E-2</v>
      </c>
      <c r="Y183" s="122">
        <f t="shared" si="57"/>
        <v>455.89161532024781</v>
      </c>
      <c r="Z183" s="119">
        <f t="shared" si="58"/>
        <v>490.6322982026872</v>
      </c>
      <c r="AA183" s="123">
        <f t="shared" si="59"/>
        <v>94.652391352293506</v>
      </c>
      <c r="AB183" s="124">
        <f t="shared" si="50"/>
        <v>5.5864999999999991</v>
      </c>
    </row>
    <row r="184" spans="1:28" x14ac:dyDescent="0.35">
      <c r="A184" s="103" t="s">
        <v>591</v>
      </c>
      <c r="B184" s="103" t="s">
        <v>149</v>
      </c>
      <c r="C184" s="104">
        <v>43570</v>
      </c>
      <c r="D184" s="178">
        <v>50875</v>
      </c>
      <c r="E184" s="178">
        <v>50875</v>
      </c>
      <c r="F184" s="59">
        <v>5.04</v>
      </c>
      <c r="G184" s="112">
        <v>5.04</v>
      </c>
      <c r="H184" s="112">
        <v>5.04</v>
      </c>
      <c r="I184" s="113">
        <v>20</v>
      </c>
      <c r="J184" s="110"/>
      <c r="K184" s="110"/>
      <c r="L184" s="110"/>
      <c r="M184" s="114">
        <v>4.25</v>
      </c>
      <c r="N184" s="114">
        <v>4.25</v>
      </c>
      <c r="O184" s="110"/>
      <c r="P184" s="116">
        <f>VLOOKUP(S184,'Incremented Rates (2)'!$C$2:$E$33,3,TRUE)</f>
        <v>5.5864999999999991</v>
      </c>
      <c r="Q184" s="76">
        <f t="shared" si="51"/>
        <v>5.5864999999999991</v>
      </c>
      <c r="R184" s="177">
        <f t="shared" si="52"/>
        <v>5.5864999999999991</v>
      </c>
      <c r="S184" s="117">
        <f t="shared" si="53"/>
        <v>4807</v>
      </c>
      <c r="T184" s="118">
        <f t="shared" si="54"/>
        <v>13.169863013698631</v>
      </c>
      <c r="U184" s="118">
        <f t="shared" si="55"/>
        <v>26.339726027397262</v>
      </c>
      <c r="V184" s="119">
        <f t="shared" si="60"/>
        <v>50.4</v>
      </c>
      <c r="W184" s="120">
        <f t="shared" si="61"/>
        <v>25.2</v>
      </c>
      <c r="X184" s="121">
        <f t="shared" si="56"/>
        <v>2.7932499999999996E-2</v>
      </c>
      <c r="Y184" s="122">
        <f t="shared" si="57"/>
        <v>465.51176108476216</v>
      </c>
      <c r="Z184" s="119">
        <f t="shared" si="58"/>
        <v>484.0116164087255</v>
      </c>
      <c r="AA184" s="123">
        <f t="shared" si="59"/>
        <v>94.952337749348771</v>
      </c>
      <c r="AB184" s="124">
        <f t="shared" si="50"/>
        <v>5.5864999999999991</v>
      </c>
    </row>
    <row r="185" spans="1:28" x14ac:dyDescent="0.35">
      <c r="A185" s="103" t="s">
        <v>592</v>
      </c>
      <c r="B185" s="103" t="s">
        <v>149</v>
      </c>
      <c r="C185" s="104">
        <v>43661</v>
      </c>
      <c r="D185" s="178">
        <v>50966</v>
      </c>
      <c r="E185" s="178">
        <v>50966</v>
      </c>
      <c r="F185" s="59">
        <v>5.14</v>
      </c>
      <c r="G185" s="112">
        <v>5.14</v>
      </c>
      <c r="H185" s="112">
        <v>5.04</v>
      </c>
      <c r="I185" s="113">
        <v>20</v>
      </c>
      <c r="J185" s="110"/>
      <c r="K185" s="110"/>
      <c r="L185" s="110"/>
      <c r="M185" s="114">
        <v>4.25</v>
      </c>
      <c r="N185" s="114">
        <v>4.25</v>
      </c>
      <c r="O185" s="110"/>
      <c r="P185" s="116">
        <f>VLOOKUP(S185,'Incremented Rates (2)'!$C$2:$E$33,3,TRUE)</f>
        <v>5.5864999999999991</v>
      </c>
      <c r="Q185" s="76">
        <f t="shared" si="51"/>
        <v>5.5864999999999991</v>
      </c>
      <c r="R185" s="177">
        <f t="shared" si="52"/>
        <v>5.5864999999999991</v>
      </c>
      <c r="S185" s="117">
        <f t="shared" si="53"/>
        <v>4898</v>
      </c>
      <c r="T185" s="118">
        <f t="shared" si="54"/>
        <v>13.419178082191781</v>
      </c>
      <c r="U185" s="118">
        <f t="shared" si="55"/>
        <v>26.838356164383562</v>
      </c>
      <c r="V185" s="119">
        <f t="shared" si="60"/>
        <v>51.4</v>
      </c>
      <c r="W185" s="120">
        <f t="shared" si="61"/>
        <v>25.7</v>
      </c>
      <c r="X185" s="121">
        <f t="shared" si="56"/>
        <v>2.7932499999999996E-2</v>
      </c>
      <c r="Y185" s="122">
        <f t="shared" si="57"/>
        <v>480.8237431274116</v>
      </c>
      <c r="Z185" s="119">
        <f t="shared" si="58"/>
        <v>477.40820214371888</v>
      </c>
      <c r="AA185" s="123">
        <f t="shared" si="59"/>
        <v>95.823194527113046</v>
      </c>
      <c r="AB185" s="124">
        <f t="shared" si="50"/>
        <v>5.5864999999999991</v>
      </c>
    </row>
    <row r="186" spans="1:28" x14ac:dyDescent="0.35">
      <c r="A186" s="103" t="s">
        <v>593</v>
      </c>
      <c r="B186" s="103" t="s">
        <v>149</v>
      </c>
      <c r="C186" s="104">
        <v>43753</v>
      </c>
      <c r="D186" s="178">
        <v>51058</v>
      </c>
      <c r="E186" s="178">
        <v>51058</v>
      </c>
      <c r="F186" s="59">
        <v>5.29</v>
      </c>
      <c r="G186" s="112">
        <v>5.29</v>
      </c>
      <c r="H186" s="112">
        <v>5.14</v>
      </c>
      <c r="I186" s="113">
        <v>20</v>
      </c>
      <c r="J186" s="110"/>
      <c r="K186" s="110"/>
      <c r="L186" s="110"/>
      <c r="M186" s="114">
        <v>4.25</v>
      </c>
      <c r="N186" s="114">
        <v>4.25</v>
      </c>
      <c r="O186" s="110"/>
      <c r="P186" s="116">
        <f>VLOOKUP(S186,'Incremented Rates (2)'!$C$2:$E$33,3,TRUE)</f>
        <v>5.6479999999999988</v>
      </c>
      <c r="Q186" s="76">
        <f t="shared" si="51"/>
        <v>5.6479999999999988</v>
      </c>
      <c r="R186" s="177">
        <f t="shared" si="52"/>
        <v>5.6479999999999988</v>
      </c>
      <c r="S186" s="117">
        <f t="shared" si="53"/>
        <v>4990</v>
      </c>
      <c r="T186" s="118">
        <f t="shared" si="54"/>
        <v>13.671232876712329</v>
      </c>
      <c r="U186" s="118">
        <f t="shared" si="55"/>
        <v>27.342465753424658</v>
      </c>
      <c r="V186" s="119">
        <f t="shared" si="60"/>
        <v>52.9</v>
      </c>
      <c r="W186" s="120">
        <f t="shared" si="61"/>
        <v>26.45</v>
      </c>
      <c r="X186" s="121">
        <f t="shared" si="56"/>
        <v>2.8239999999999994E-2</v>
      </c>
      <c r="Y186" s="122">
        <f t="shared" si="57"/>
        <v>499.22590738170874</v>
      </c>
      <c r="Z186" s="119">
        <f t="shared" si="58"/>
        <v>466.98905011495458</v>
      </c>
      <c r="AA186" s="123">
        <f t="shared" si="59"/>
        <v>96.621495749666337</v>
      </c>
      <c r="AB186" s="124">
        <f t="shared" si="50"/>
        <v>5.6479999999999988</v>
      </c>
    </row>
    <row r="187" spans="1:28" x14ac:dyDescent="0.35">
      <c r="A187" s="103" t="s">
        <v>594</v>
      </c>
      <c r="B187" s="103" t="s">
        <v>149</v>
      </c>
      <c r="C187" s="104">
        <v>43847</v>
      </c>
      <c r="D187" s="178">
        <v>51152</v>
      </c>
      <c r="E187" s="178">
        <v>51152</v>
      </c>
      <c r="F187" s="59">
        <v>5.35</v>
      </c>
      <c r="G187" s="112">
        <v>5.35</v>
      </c>
      <c r="H187" s="112">
        <v>5.29</v>
      </c>
      <c r="I187" s="113">
        <v>20</v>
      </c>
      <c r="J187" s="110"/>
      <c r="K187" s="110"/>
      <c r="L187" s="110"/>
      <c r="M187" s="114">
        <v>4.25</v>
      </c>
      <c r="N187" s="114">
        <v>4.25</v>
      </c>
      <c r="O187" s="110"/>
      <c r="P187" s="116">
        <f>VLOOKUP(S187,'Incremented Rates (2)'!$C$2:$E$33,3,TRUE)</f>
        <v>5.6479999999999988</v>
      </c>
      <c r="Q187" s="76">
        <f t="shared" si="51"/>
        <v>5.6479999999999988</v>
      </c>
      <c r="R187" s="177">
        <f t="shared" si="52"/>
        <v>5.6479999999999988</v>
      </c>
      <c r="S187" s="117">
        <f t="shared" si="53"/>
        <v>5084</v>
      </c>
      <c r="T187" s="118">
        <f t="shared" si="54"/>
        <v>13.92876712328767</v>
      </c>
      <c r="U187" s="118">
        <f t="shared" si="55"/>
        <v>27.857534246575341</v>
      </c>
      <c r="V187" s="119">
        <f t="shared" si="60"/>
        <v>53.5</v>
      </c>
      <c r="W187" s="120">
        <f t="shared" si="61"/>
        <v>26.75</v>
      </c>
      <c r="X187" s="121">
        <f t="shared" si="56"/>
        <v>2.8239999999999994E-2</v>
      </c>
      <c r="Y187" s="122">
        <f t="shared" si="57"/>
        <v>511.18795281548546</v>
      </c>
      <c r="Z187" s="119">
        <f t="shared" si="58"/>
        <v>460.33840046694178</v>
      </c>
      <c r="AA187" s="123">
        <f t="shared" si="59"/>
        <v>97.152635328242724</v>
      </c>
      <c r="AB187" s="124">
        <f t="shared" si="50"/>
        <v>5.6479999999999988</v>
      </c>
    </row>
    <row r="188" spans="1:28" x14ac:dyDescent="0.35">
      <c r="A188" s="103" t="s">
        <v>595</v>
      </c>
      <c r="B188" s="103" t="s">
        <v>149</v>
      </c>
      <c r="C188" s="104">
        <v>43942</v>
      </c>
      <c r="D188" s="178">
        <v>51247</v>
      </c>
      <c r="E188" s="178">
        <v>51247</v>
      </c>
      <c r="F188" s="59">
        <v>5.3</v>
      </c>
      <c r="G188" s="112">
        <v>5.3</v>
      </c>
      <c r="H188" s="112">
        <v>5.35</v>
      </c>
      <c r="I188" s="113">
        <v>20</v>
      </c>
      <c r="J188" s="110"/>
      <c r="K188" s="110"/>
      <c r="L188" s="110"/>
      <c r="M188" s="114">
        <v>4.25</v>
      </c>
      <c r="N188" s="114">
        <v>4.25</v>
      </c>
      <c r="O188" s="110"/>
      <c r="P188" s="116">
        <f>VLOOKUP(S188,'Incremented Rates (2)'!$C$2:$E$33,3,TRUE)</f>
        <v>5.6479999999999988</v>
      </c>
      <c r="Q188" s="76">
        <f t="shared" si="51"/>
        <v>5.6479999999999988</v>
      </c>
      <c r="R188" s="177">
        <f t="shared" si="52"/>
        <v>5.6479999999999988</v>
      </c>
      <c r="S188" s="117">
        <f t="shared" si="53"/>
        <v>5179</v>
      </c>
      <c r="T188" s="118">
        <f t="shared" si="54"/>
        <v>14.189041095890412</v>
      </c>
      <c r="U188" s="118">
        <f t="shared" si="55"/>
        <v>28.378082191780823</v>
      </c>
      <c r="V188" s="119">
        <f t="shared" si="60"/>
        <v>53</v>
      </c>
      <c r="W188" s="120">
        <f t="shared" si="61"/>
        <v>26.5</v>
      </c>
      <c r="X188" s="121">
        <f t="shared" si="56"/>
        <v>2.8239999999999994E-2</v>
      </c>
      <c r="Y188" s="122">
        <f t="shared" si="57"/>
        <v>512.62746076896269</v>
      </c>
      <c r="Z188" s="119">
        <f t="shared" si="58"/>
        <v>453.7132267126226</v>
      </c>
      <c r="AA188" s="123">
        <f t="shared" si="59"/>
        <v>96.634068748158526</v>
      </c>
      <c r="AB188" s="124">
        <f t="shared" si="50"/>
        <v>5.6479999999999988</v>
      </c>
    </row>
    <row r="189" spans="1:28" x14ac:dyDescent="0.35">
      <c r="A189" s="103" t="s">
        <v>604</v>
      </c>
      <c r="B189" s="103" t="s">
        <v>149</v>
      </c>
      <c r="C189" s="104">
        <v>43997</v>
      </c>
      <c r="D189" s="178">
        <v>51302</v>
      </c>
      <c r="E189" s="178">
        <v>51302</v>
      </c>
      <c r="F189" s="59">
        <v>5.6</v>
      </c>
      <c r="G189" s="112">
        <v>5.6</v>
      </c>
      <c r="H189" s="112">
        <v>5.3</v>
      </c>
      <c r="I189" s="113">
        <v>20</v>
      </c>
      <c r="J189" s="110"/>
      <c r="K189" s="110"/>
      <c r="L189" s="110"/>
      <c r="M189" s="114">
        <v>4.25</v>
      </c>
      <c r="N189" s="114">
        <v>4.25</v>
      </c>
      <c r="O189" s="110"/>
      <c r="P189" s="116">
        <f>VLOOKUP(S189,'Incremented Rates (2)'!$C$2:$E$33,3,TRUE)</f>
        <v>5.6479999999999988</v>
      </c>
      <c r="Q189" s="76">
        <f t="shared" si="51"/>
        <v>5.6479999999999988</v>
      </c>
      <c r="R189" s="177">
        <f t="shared" si="52"/>
        <v>5.6479999999999988</v>
      </c>
      <c r="S189" s="117">
        <f t="shared" si="53"/>
        <v>5234</v>
      </c>
      <c r="T189" s="118">
        <f t="shared" si="54"/>
        <v>14.33972602739726</v>
      </c>
      <c r="U189" s="118">
        <f t="shared" si="55"/>
        <v>28.67945205479452</v>
      </c>
      <c r="V189" s="119">
        <f t="shared" ref="V189:V195" si="62">(1000*F189)/100</f>
        <v>56</v>
      </c>
      <c r="W189" s="120">
        <f t="shared" ref="W189:W195" si="63">V189/2</f>
        <v>28</v>
      </c>
      <c r="X189" s="121">
        <f t="shared" ref="X189:X195" si="64">R189/2/100</f>
        <v>2.8239999999999994E-2</v>
      </c>
      <c r="Y189" s="122">
        <f t="shared" ref="Y189:Y195" si="65">((1-((1+X189)^(-U189)))/(X189))*(W189)</f>
        <v>545.40384096129094</v>
      </c>
      <c r="Z189" s="119">
        <f t="shared" ref="Z189:Z195" si="66">1000/((1+X189)^(U189))</f>
        <v>449.92126897332662</v>
      </c>
      <c r="AA189" s="123">
        <f t="shared" ref="AA189:AA195" si="67">(Z189+Y189)/10</f>
        <v>99.532510993461756</v>
      </c>
      <c r="AB189" s="124">
        <f t="shared" ref="AB189:AB194" si="68">R189</f>
        <v>5.6479999999999988</v>
      </c>
    </row>
    <row r="190" spans="1:28" x14ac:dyDescent="0.35">
      <c r="A190" s="103" t="s">
        <v>629</v>
      </c>
      <c r="B190" s="103" t="s">
        <v>149</v>
      </c>
      <c r="C190" s="104">
        <v>44089</v>
      </c>
      <c r="D190" s="178">
        <v>51394</v>
      </c>
      <c r="E190" s="178">
        <v>51394</v>
      </c>
      <c r="F190" s="59">
        <v>5.6</v>
      </c>
      <c r="G190" s="112">
        <v>5.6</v>
      </c>
      <c r="H190" s="112">
        <v>5.6</v>
      </c>
      <c r="I190" s="113">
        <v>20</v>
      </c>
      <c r="J190" s="110"/>
      <c r="K190" s="110"/>
      <c r="L190" s="110"/>
      <c r="M190" s="114">
        <v>4.25</v>
      </c>
      <c r="N190" s="114">
        <v>4.25</v>
      </c>
      <c r="O190" s="110"/>
      <c r="P190" s="116">
        <f>VLOOKUP(S190,'Incremented Rates (2)'!$C$2:$E$33,3,TRUE)</f>
        <v>5.7094999999999985</v>
      </c>
      <c r="Q190" s="76">
        <f t="shared" si="51"/>
        <v>5.7094999999999985</v>
      </c>
      <c r="R190" s="177">
        <f t="shared" si="52"/>
        <v>5.7094999999999985</v>
      </c>
      <c r="S190" s="117">
        <f t="shared" ref="S190:S195" si="69">E190-$E$1</f>
        <v>5326</v>
      </c>
      <c r="T190" s="118">
        <f t="shared" ref="T190:T195" si="70">S190/365</f>
        <v>14.591780821917808</v>
      </c>
      <c r="U190" s="118">
        <f t="shared" ref="U190:U195" si="71">T190*2</f>
        <v>29.183561643835617</v>
      </c>
      <c r="V190" s="119">
        <f t="shared" si="62"/>
        <v>56</v>
      </c>
      <c r="W190" s="120">
        <f t="shared" si="63"/>
        <v>28</v>
      </c>
      <c r="X190" s="121">
        <f t="shared" si="64"/>
        <v>2.8547499999999993E-2</v>
      </c>
      <c r="Y190" s="122">
        <f t="shared" si="65"/>
        <v>549.46151525654523</v>
      </c>
      <c r="Z190" s="119">
        <f t="shared" si="66"/>
        <v>439.79454975763491</v>
      </c>
      <c r="AA190" s="123">
        <f t="shared" si="67"/>
        <v>98.925606501418017</v>
      </c>
      <c r="AB190" s="124">
        <f t="shared" si="68"/>
        <v>5.7094999999999985</v>
      </c>
    </row>
    <row r="191" spans="1:28" x14ac:dyDescent="0.35">
      <c r="A191" s="103" t="s">
        <v>636</v>
      </c>
      <c r="B191" s="103" t="s">
        <v>149</v>
      </c>
      <c r="C191" s="104">
        <v>44152</v>
      </c>
      <c r="D191" s="178">
        <v>51457</v>
      </c>
      <c r="E191" s="178">
        <v>51457</v>
      </c>
      <c r="F191" s="59">
        <v>5.9</v>
      </c>
      <c r="G191" s="112">
        <v>5.9</v>
      </c>
      <c r="H191" s="112">
        <v>5.6</v>
      </c>
      <c r="I191" s="113">
        <v>20</v>
      </c>
      <c r="J191" s="110"/>
      <c r="K191" s="110"/>
      <c r="L191" s="110"/>
      <c r="M191" s="114">
        <v>4.25</v>
      </c>
      <c r="N191" s="114">
        <v>4.25</v>
      </c>
      <c r="O191" s="110"/>
      <c r="P191" s="116">
        <f>VLOOKUP(S191,'Incremented Rates (2)'!$C$2:$E$33,3,TRUE)</f>
        <v>5.7094999999999985</v>
      </c>
      <c r="Q191" s="76">
        <f t="shared" si="51"/>
        <v>5.7094999999999985</v>
      </c>
      <c r="R191" s="177">
        <f t="shared" si="52"/>
        <v>5.7094999999999985</v>
      </c>
      <c r="S191" s="117">
        <f t="shared" si="69"/>
        <v>5389</v>
      </c>
      <c r="T191" s="118">
        <f t="shared" si="70"/>
        <v>14.764383561643836</v>
      </c>
      <c r="U191" s="118">
        <f t="shared" si="71"/>
        <v>29.528767123287672</v>
      </c>
      <c r="V191" s="119">
        <f t="shared" si="62"/>
        <v>59</v>
      </c>
      <c r="W191" s="120">
        <f t="shared" si="63"/>
        <v>29.5</v>
      </c>
      <c r="X191" s="121">
        <f t="shared" si="64"/>
        <v>2.8547499999999993E-2</v>
      </c>
      <c r="Y191" s="122">
        <f t="shared" si="65"/>
        <v>583.29150729634341</v>
      </c>
      <c r="Z191" s="119">
        <f t="shared" si="66"/>
        <v>435.54188798161499</v>
      </c>
      <c r="AA191" s="123">
        <f t="shared" si="67"/>
        <v>101.88333952779584</v>
      </c>
      <c r="AB191" s="124">
        <f t="shared" si="68"/>
        <v>5.7094999999999985</v>
      </c>
    </row>
    <row r="192" spans="1:28" x14ac:dyDescent="0.35">
      <c r="A192" s="103" t="s">
        <v>642</v>
      </c>
      <c r="B192" s="103" t="s">
        <v>149</v>
      </c>
      <c r="C192" s="104">
        <v>44242</v>
      </c>
      <c r="D192" s="178">
        <v>51547</v>
      </c>
      <c r="E192" s="178">
        <v>51547</v>
      </c>
      <c r="F192" s="59">
        <v>5.95</v>
      </c>
      <c r="G192" s="112">
        <v>5.95</v>
      </c>
      <c r="H192" s="112">
        <v>5.9</v>
      </c>
      <c r="I192" s="113">
        <v>20</v>
      </c>
      <c r="J192" s="110"/>
      <c r="K192" s="110"/>
      <c r="L192" s="110"/>
      <c r="M192" s="114">
        <v>4.25</v>
      </c>
      <c r="N192" s="114">
        <v>4.25</v>
      </c>
      <c r="O192" s="110"/>
      <c r="P192" s="116">
        <f>VLOOKUP(S192,'Incremented Rates (2)'!$C$2:$E$33,3,TRUE)</f>
        <v>5.7094999999999985</v>
      </c>
      <c r="Q192" s="76">
        <f t="shared" si="51"/>
        <v>5.7094999999999985</v>
      </c>
      <c r="R192" s="177">
        <f t="shared" si="52"/>
        <v>5.7094999999999985</v>
      </c>
      <c r="S192" s="117">
        <f t="shared" si="69"/>
        <v>5479</v>
      </c>
      <c r="T192" s="118">
        <f t="shared" si="70"/>
        <v>15.010958904109589</v>
      </c>
      <c r="U192" s="118">
        <f t="shared" si="71"/>
        <v>30.021917808219179</v>
      </c>
      <c r="V192" s="119">
        <f t="shared" si="62"/>
        <v>59.5</v>
      </c>
      <c r="W192" s="120">
        <f t="shared" si="63"/>
        <v>29.75</v>
      </c>
      <c r="X192" s="121">
        <f t="shared" si="64"/>
        <v>2.8547499999999993E-2</v>
      </c>
      <c r="Y192" s="122">
        <f t="shared" si="65"/>
        <v>594.49155675083807</v>
      </c>
      <c r="Z192" s="119">
        <f t="shared" si="66"/>
        <v>429.53789188757838</v>
      </c>
      <c r="AA192" s="123">
        <f t="shared" si="67"/>
        <v>102.40294486384164</v>
      </c>
      <c r="AB192" s="124">
        <f t="shared" si="68"/>
        <v>5.7094999999999985</v>
      </c>
    </row>
    <row r="193" spans="1:28" x14ac:dyDescent="0.35">
      <c r="A193" s="103" t="s">
        <v>648</v>
      </c>
      <c r="B193" s="103" t="s">
        <v>149</v>
      </c>
      <c r="C193" s="104">
        <v>44333</v>
      </c>
      <c r="D193" s="178">
        <v>51638</v>
      </c>
      <c r="E193" s="178">
        <v>51638</v>
      </c>
      <c r="F193" s="59">
        <v>6</v>
      </c>
      <c r="G193" s="112">
        <v>6</v>
      </c>
      <c r="H193" s="112">
        <v>5.95</v>
      </c>
      <c r="I193" s="113">
        <v>20</v>
      </c>
      <c r="J193" s="110"/>
      <c r="K193" s="110"/>
      <c r="L193" s="110"/>
      <c r="M193" s="114">
        <v>4.25</v>
      </c>
      <c r="N193" s="114">
        <v>4.25</v>
      </c>
      <c r="O193" s="110"/>
      <c r="P193" s="116">
        <f>VLOOKUP(S193,'Incremented Rates (2)'!$C$2:$E$33,3,TRUE)</f>
        <v>5.7094999999999985</v>
      </c>
      <c r="Q193" s="76">
        <f t="shared" si="51"/>
        <v>5.7094999999999985</v>
      </c>
      <c r="R193" s="177">
        <f t="shared" si="52"/>
        <v>5.7094999999999985</v>
      </c>
      <c r="S193" s="117">
        <f t="shared" si="69"/>
        <v>5570</v>
      </c>
      <c r="T193" s="118">
        <f t="shared" si="70"/>
        <v>15.260273972602739</v>
      </c>
      <c r="U193" s="118">
        <f t="shared" si="71"/>
        <v>30.520547945205479</v>
      </c>
      <c r="V193" s="119">
        <f t="shared" si="62"/>
        <v>60</v>
      </c>
      <c r="W193" s="120">
        <f t="shared" si="63"/>
        <v>30</v>
      </c>
      <c r="X193" s="121">
        <f t="shared" si="64"/>
        <v>2.8547499999999993E-2</v>
      </c>
      <c r="Y193" s="122">
        <f t="shared" si="65"/>
        <v>605.77844216295341</v>
      </c>
      <c r="Z193" s="119">
        <f t="shared" si="66"/>
        <v>423.55133074510309</v>
      </c>
      <c r="AA193" s="123">
        <f t="shared" si="67"/>
        <v>102.93297729080564</v>
      </c>
      <c r="AB193" s="124">
        <f t="shared" si="68"/>
        <v>5.7094999999999985</v>
      </c>
    </row>
    <row r="194" spans="1:28" x14ac:dyDescent="0.35">
      <c r="A194" s="103" t="s">
        <v>657</v>
      </c>
      <c r="B194" s="103" t="s">
        <v>149</v>
      </c>
      <c r="C194" s="104">
        <v>44425</v>
      </c>
      <c r="D194" s="178">
        <v>51730</v>
      </c>
      <c r="E194" s="178">
        <v>51730</v>
      </c>
      <c r="F194" s="59">
        <v>6</v>
      </c>
      <c r="G194" s="112">
        <v>6</v>
      </c>
      <c r="H194" s="112">
        <v>6</v>
      </c>
      <c r="I194" s="113">
        <v>20</v>
      </c>
      <c r="J194" s="110"/>
      <c r="K194" s="110"/>
      <c r="L194" s="110"/>
      <c r="M194" s="114">
        <v>4.25</v>
      </c>
      <c r="N194" s="114">
        <v>4.25</v>
      </c>
      <c r="O194" s="110"/>
      <c r="P194" s="116">
        <f>VLOOKUP(S194,'Incremented Rates (2)'!$C$2:$E$33,3,TRUE)</f>
        <v>5.7709999999999981</v>
      </c>
      <c r="Q194" s="76">
        <f t="shared" si="51"/>
        <v>5.7709999999999981</v>
      </c>
      <c r="R194" s="177">
        <f t="shared" si="52"/>
        <v>5.7709999999999981</v>
      </c>
      <c r="S194" s="117">
        <f t="shared" si="69"/>
        <v>5662</v>
      </c>
      <c r="T194" s="118">
        <f t="shared" si="70"/>
        <v>15.512328767123288</v>
      </c>
      <c r="U194" s="118">
        <f t="shared" si="71"/>
        <v>31.024657534246575</v>
      </c>
      <c r="V194" s="119">
        <f t="shared" si="62"/>
        <v>60</v>
      </c>
      <c r="W194" s="120">
        <f t="shared" si="63"/>
        <v>30</v>
      </c>
      <c r="X194" s="121">
        <f t="shared" si="64"/>
        <v>2.8854999999999992E-2</v>
      </c>
      <c r="Y194" s="122">
        <f t="shared" si="65"/>
        <v>609.53485072855642</v>
      </c>
      <c r="Z194" s="119">
        <f t="shared" si="66"/>
        <v>413.72906274091696</v>
      </c>
      <c r="AA194" s="123">
        <f t="shared" si="67"/>
        <v>102.32639134694735</v>
      </c>
      <c r="AB194" s="124">
        <f t="shared" si="68"/>
        <v>5.7709999999999981</v>
      </c>
    </row>
    <row r="195" spans="1:28" s="240" customFormat="1" x14ac:dyDescent="0.35">
      <c r="A195" s="103" t="s">
        <v>663</v>
      </c>
      <c r="B195" s="228" t="s">
        <v>149</v>
      </c>
      <c r="C195" s="229">
        <v>44516</v>
      </c>
      <c r="D195" s="229">
        <v>51821</v>
      </c>
      <c r="E195" s="229">
        <v>51821</v>
      </c>
      <c r="F195" s="112">
        <v>6</v>
      </c>
      <c r="G195" s="112">
        <v>6</v>
      </c>
      <c r="H195" s="112">
        <v>6</v>
      </c>
      <c r="I195" s="113">
        <v>20</v>
      </c>
      <c r="J195" s="112"/>
      <c r="K195" s="112"/>
      <c r="L195" s="112"/>
      <c r="M195" s="114">
        <v>4.25</v>
      </c>
      <c r="N195" s="114">
        <v>4.25</v>
      </c>
      <c r="O195" s="115"/>
      <c r="P195" s="116">
        <f>VLOOKUP(S195,'Incremented Rates (2)'!$C$2:$E$33,3,TRUE)</f>
        <v>5.7709999999999981</v>
      </c>
      <c r="Q195" s="76">
        <f t="shared" si="51"/>
        <v>5.7709999999999981</v>
      </c>
      <c r="R195" s="177">
        <f t="shared" si="52"/>
        <v>5.7709999999999981</v>
      </c>
      <c r="S195" s="231">
        <f t="shared" si="69"/>
        <v>5753</v>
      </c>
      <c r="T195" s="232">
        <f t="shared" si="70"/>
        <v>15.761643835616438</v>
      </c>
      <c r="U195" s="232">
        <f t="shared" si="71"/>
        <v>31.523287671232875</v>
      </c>
      <c r="V195" s="119">
        <f t="shared" si="62"/>
        <v>60</v>
      </c>
      <c r="W195" s="120">
        <f t="shared" si="63"/>
        <v>30</v>
      </c>
      <c r="X195" s="121">
        <f t="shared" si="64"/>
        <v>2.8854999999999992E-2</v>
      </c>
      <c r="Y195" s="233">
        <f t="shared" si="65"/>
        <v>615.593106960863</v>
      </c>
      <c r="Z195" s="119">
        <f t="shared" si="66"/>
        <v>407.90202995481025</v>
      </c>
      <c r="AA195" s="234">
        <f t="shared" si="67"/>
        <v>102.34951369156732</v>
      </c>
      <c r="AB195" s="124">
        <f t="shared" ref="AB195:AB200" si="72">R195</f>
        <v>5.7709999999999981</v>
      </c>
    </row>
    <row r="196" spans="1:28" s="240" customFormat="1" x14ac:dyDescent="0.35">
      <c r="A196" s="103" t="s">
        <v>666</v>
      </c>
      <c r="B196" s="228" t="s">
        <v>149</v>
      </c>
      <c r="C196" s="229">
        <v>44635</v>
      </c>
      <c r="D196" s="229">
        <v>51940</v>
      </c>
      <c r="E196" s="229">
        <v>51940</v>
      </c>
      <c r="F196" s="112">
        <v>6</v>
      </c>
      <c r="G196" s="112">
        <v>6</v>
      </c>
      <c r="H196" s="112">
        <v>6</v>
      </c>
      <c r="I196" s="113">
        <v>20</v>
      </c>
      <c r="J196" s="112"/>
      <c r="K196" s="112"/>
      <c r="L196" s="112"/>
      <c r="M196" s="114">
        <v>4.25</v>
      </c>
      <c r="N196" s="114">
        <v>4.25</v>
      </c>
      <c r="O196" s="115"/>
      <c r="P196" s="116">
        <f>VLOOKUP(S196,'Incremented Rates (2)'!$C$2:$E$33,3,TRUE)</f>
        <v>5.7709999999999981</v>
      </c>
      <c r="Q196" s="76">
        <f t="shared" si="51"/>
        <v>5.7709999999999981</v>
      </c>
      <c r="R196" s="177">
        <f t="shared" si="52"/>
        <v>5.7709999999999981</v>
      </c>
      <c r="S196" s="231">
        <f t="shared" ref="S196:S201" si="73">E196-$E$1</f>
        <v>5872</v>
      </c>
      <c r="T196" s="232">
        <f t="shared" ref="T196:T201" si="74">S196/365</f>
        <v>16.087671232876712</v>
      </c>
      <c r="U196" s="232">
        <f t="shared" ref="U196:U201" si="75">T196*2</f>
        <v>32.175342465753424</v>
      </c>
      <c r="V196" s="119">
        <f t="shared" ref="V196:V201" si="76">(1000*F196)/100</f>
        <v>60</v>
      </c>
      <c r="W196" s="120">
        <f t="shared" ref="W196:W201" si="77">V196/2</f>
        <v>30</v>
      </c>
      <c r="X196" s="121">
        <f t="shared" ref="X196:X201" si="78">R196/2/100</f>
        <v>2.8854999999999992E-2</v>
      </c>
      <c r="Y196" s="233">
        <f t="shared" ref="Y196:Y201" si="79">((1-((1+X196)^(-U196)))/(X196))*(W196)</f>
        <v>623.38688282188048</v>
      </c>
      <c r="Z196" s="119">
        <f t="shared" ref="Z196:Z201" si="80">1000/((1+X196)^(U196))</f>
        <v>400.40571653915487</v>
      </c>
      <c r="AA196" s="234">
        <f t="shared" ref="AA196:AA201" si="81">(Z196+Y196)/10</f>
        <v>102.37925993610354</v>
      </c>
      <c r="AB196" s="124">
        <f t="shared" si="72"/>
        <v>5.7709999999999981</v>
      </c>
    </row>
    <row r="197" spans="1:28" s="235" customFormat="1" x14ac:dyDescent="0.35">
      <c r="A197" s="103" t="s">
        <v>672</v>
      </c>
      <c r="B197" s="228" t="s">
        <v>149</v>
      </c>
      <c r="C197" s="229">
        <v>44727</v>
      </c>
      <c r="D197" s="229">
        <v>52032</v>
      </c>
      <c r="E197" s="229">
        <v>52032</v>
      </c>
      <c r="F197" s="112">
        <v>6</v>
      </c>
      <c r="G197" s="112">
        <v>6</v>
      </c>
      <c r="H197" s="112">
        <v>6</v>
      </c>
      <c r="I197" s="113">
        <v>20</v>
      </c>
      <c r="J197" s="112"/>
      <c r="K197" s="112"/>
      <c r="L197" s="112"/>
      <c r="M197" s="114">
        <v>4.25</v>
      </c>
      <c r="N197" s="114">
        <v>4.25</v>
      </c>
      <c r="O197" s="115"/>
      <c r="P197" s="116">
        <f>VLOOKUP(S197,'Incremented Rates (2)'!$C$2:$E$33,3,TRUE)</f>
        <v>5.7709999999999981</v>
      </c>
      <c r="Q197" s="76">
        <f t="shared" si="51"/>
        <v>5.7709999999999981</v>
      </c>
      <c r="R197" s="177">
        <f t="shared" si="52"/>
        <v>5.7709999999999981</v>
      </c>
      <c r="S197" s="231">
        <f t="shared" si="73"/>
        <v>5964</v>
      </c>
      <c r="T197" s="232">
        <f t="shared" si="74"/>
        <v>16.339726027397262</v>
      </c>
      <c r="U197" s="232">
        <f t="shared" si="75"/>
        <v>32.679452054794524</v>
      </c>
      <c r="V197" s="119">
        <f t="shared" si="76"/>
        <v>60</v>
      </c>
      <c r="W197" s="120">
        <f t="shared" si="77"/>
        <v>30</v>
      </c>
      <c r="X197" s="121">
        <f t="shared" si="78"/>
        <v>2.8854999999999992E-2</v>
      </c>
      <c r="Y197" s="233">
        <f t="shared" si="79"/>
        <v>629.31401409541434</v>
      </c>
      <c r="Z197" s="119">
        <f t="shared" si="80"/>
        <v>394.7048041092275</v>
      </c>
      <c r="AA197" s="234">
        <f t="shared" si="81"/>
        <v>102.40188182046418</v>
      </c>
      <c r="AB197" s="124">
        <f t="shared" si="72"/>
        <v>5.7709999999999981</v>
      </c>
    </row>
    <row r="198" spans="1:28" s="235" customFormat="1" x14ac:dyDescent="0.35">
      <c r="A198" s="103" t="s">
        <v>679</v>
      </c>
      <c r="B198" s="228" t="s">
        <v>149</v>
      </c>
      <c r="C198" s="229">
        <v>44818</v>
      </c>
      <c r="D198" s="229">
        <v>52123</v>
      </c>
      <c r="E198" s="229">
        <v>52123</v>
      </c>
      <c r="F198" s="112">
        <v>6</v>
      </c>
      <c r="G198" s="112">
        <v>6</v>
      </c>
      <c r="H198" s="112">
        <v>6</v>
      </c>
      <c r="I198" s="113">
        <v>20</v>
      </c>
      <c r="J198" s="112"/>
      <c r="K198" s="112"/>
      <c r="L198" s="112"/>
      <c r="M198" s="114">
        <v>4.25</v>
      </c>
      <c r="N198" s="114">
        <v>4.25</v>
      </c>
      <c r="O198" s="115"/>
      <c r="P198" s="230">
        <f>VLOOKUP(S198,'Incremented Rates (2)'!$C$2:$E$33,3,TRUE)</f>
        <v>5.8324999999999978</v>
      </c>
      <c r="Q198" s="76">
        <f t="shared" ref="Q198:Q203" si="82">P198</f>
        <v>5.8324999999999978</v>
      </c>
      <c r="R198" s="177">
        <f t="shared" ref="R198:R203" si="83">P198</f>
        <v>5.8324999999999978</v>
      </c>
      <c r="S198" s="231">
        <f t="shared" si="73"/>
        <v>6055</v>
      </c>
      <c r="T198" s="232">
        <f t="shared" si="74"/>
        <v>16.589041095890412</v>
      </c>
      <c r="U198" s="232">
        <f t="shared" si="75"/>
        <v>33.178082191780824</v>
      </c>
      <c r="V198" s="119">
        <f t="shared" si="76"/>
        <v>60</v>
      </c>
      <c r="W198" s="120">
        <f t="shared" si="77"/>
        <v>30</v>
      </c>
      <c r="X198" s="121">
        <f t="shared" si="78"/>
        <v>2.9162499999999991E-2</v>
      </c>
      <c r="Y198" s="233">
        <f t="shared" si="79"/>
        <v>632.34647293464843</v>
      </c>
      <c r="Z198" s="119">
        <f t="shared" si="80"/>
        <v>385.30653276811057</v>
      </c>
      <c r="AA198" s="234">
        <f t="shared" si="81"/>
        <v>101.7653005702759</v>
      </c>
      <c r="AB198" s="124">
        <f t="shared" si="72"/>
        <v>5.8324999999999978</v>
      </c>
    </row>
    <row r="199" spans="1:28" s="235" customFormat="1" x14ac:dyDescent="0.35">
      <c r="A199" s="103" t="s">
        <v>686</v>
      </c>
      <c r="B199" s="228" t="s">
        <v>149</v>
      </c>
      <c r="C199" s="229">
        <v>44909</v>
      </c>
      <c r="D199" s="229">
        <v>52214</v>
      </c>
      <c r="E199" s="229">
        <v>52214</v>
      </c>
      <c r="F199" s="112">
        <v>6.01</v>
      </c>
      <c r="G199" s="112">
        <v>6.01</v>
      </c>
      <c r="H199" s="112">
        <v>6</v>
      </c>
      <c r="I199" s="113">
        <v>20</v>
      </c>
      <c r="J199" s="112"/>
      <c r="K199" s="112"/>
      <c r="L199" s="112"/>
      <c r="M199" s="114">
        <v>4.25</v>
      </c>
      <c r="N199" s="114">
        <v>4.25</v>
      </c>
      <c r="O199" s="115"/>
      <c r="P199" s="230">
        <f>VLOOKUP(S199,'Incremented Rates (2)'!$C$2:$E$33,3,TRUE)</f>
        <v>5.8324999999999978</v>
      </c>
      <c r="Q199" s="242">
        <f t="shared" si="82"/>
        <v>5.8324999999999978</v>
      </c>
      <c r="R199" s="177">
        <f t="shared" si="83"/>
        <v>5.8324999999999978</v>
      </c>
      <c r="S199" s="231">
        <f t="shared" si="73"/>
        <v>6146</v>
      </c>
      <c r="T199" s="232">
        <f t="shared" si="74"/>
        <v>16.838356164383562</v>
      </c>
      <c r="U199" s="232">
        <f t="shared" si="75"/>
        <v>33.676712328767124</v>
      </c>
      <c r="V199" s="119">
        <f t="shared" si="76"/>
        <v>60.1</v>
      </c>
      <c r="W199" s="120">
        <f t="shared" si="77"/>
        <v>30.05</v>
      </c>
      <c r="X199" s="121">
        <f t="shared" si="78"/>
        <v>2.9162499999999991E-2</v>
      </c>
      <c r="Y199" s="233">
        <f t="shared" si="79"/>
        <v>639.05058245551129</v>
      </c>
      <c r="Z199" s="119">
        <f t="shared" si="80"/>
        <v>379.8232076253297</v>
      </c>
      <c r="AA199" s="234">
        <f t="shared" si="81"/>
        <v>101.8873790080841</v>
      </c>
      <c r="AB199" s="124">
        <f t="shared" si="72"/>
        <v>5.8324999999999978</v>
      </c>
    </row>
    <row r="200" spans="1:28" s="235" customFormat="1" x14ac:dyDescent="0.35">
      <c r="A200" s="103" t="s">
        <v>695</v>
      </c>
      <c r="B200" s="228" t="s">
        <v>149</v>
      </c>
      <c r="C200" s="229">
        <v>45037</v>
      </c>
      <c r="D200" s="229">
        <v>52342</v>
      </c>
      <c r="E200" s="229">
        <v>52342</v>
      </c>
      <c r="F200" s="112">
        <v>6.02</v>
      </c>
      <c r="G200" s="112">
        <v>6.02</v>
      </c>
      <c r="H200" s="112">
        <v>6.01</v>
      </c>
      <c r="I200" s="113">
        <v>20</v>
      </c>
      <c r="J200" s="112"/>
      <c r="K200" s="112"/>
      <c r="L200" s="112"/>
      <c r="M200" s="114">
        <v>4.25</v>
      </c>
      <c r="N200" s="114">
        <v>4.25</v>
      </c>
      <c r="O200" s="115"/>
      <c r="P200" s="230">
        <f>VLOOKUP(S200,'Incremented Rates (2)'!$C$2:$E$33,3,TRUE)</f>
        <v>5.8324999999999978</v>
      </c>
      <c r="Q200" s="242">
        <f t="shared" si="82"/>
        <v>5.8324999999999978</v>
      </c>
      <c r="R200" s="177">
        <f t="shared" si="83"/>
        <v>5.8324999999999978</v>
      </c>
      <c r="S200" s="231">
        <f t="shared" si="73"/>
        <v>6274</v>
      </c>
      <c r="T200" s="232">
        <f t="shared" si="74"/>
        <v>17.18904109589041</v>
      </c>
      <c r="U200" s="232">
        <f t="shared" si="75"/>
        <v>34.37808219178082</v>
      </c>
      <c r="V200" s="119">
        <f t="shared" si="76"/>
        <v>60.2</v>
      </c>
      <c r="W200" s="120">
        <f t="shared" si="77"/>
        <v>30.1</v>
      </c>
      <c r="X200" s="121">
        <f t="shared" si="78"/>
        <v>2.9162499999999991E-2</v>
      </c>
      <c r="Y200" s="233">
        <f t="shared" si="79"/>
        <v>647.93859259225462</v>
      </c>
      <c r="Z200" s="119">
        <f t="shared" si="80"/>
        <v>372.24221905409905</v>
      </c>
      <c r="AA200" s="234">
        <f t="shared" si="81"/>
        <v>102.01808116463538</v>
      </c>
      <c r="AB200" s="124">
        <f t="shared" si="72"/>
        <v>5.8324999999999978</v>
      </c>
    </row>
    <row r="201" spans="1:28" s="235" customFormat="1" x14ac:dyDescent="0.35">
      <c r="A201" s="103" t="s">
        <v>711</v>
      </c>
      <c r="B201" s="228" t="s">
        <v>149</v>
      </c>
      <c r="C201" s="229">
        <v>45128</v>
      </c>
      <c r="D201" s="229">
        <v>52433</v>
      </c>
      <c r="E201" s="229">
        <v>52433</v>
      </c>
      <c r="F201" s="112">
        <v>6.09</v>
      </c>
      <c r="G201" s="112">
        <v>6.09</v>
      </c>
      <c r="H201" s="112">
        <v>6.02</v>
      </c>
      <c r="I201" s="113">
        <v>20</v>
      </c>
      <c r="J201" s="112"/>
      <c r="K201" s="112"/>
      <c r="L201" s="112"/>
      <c r="M201" s="114">
        <v>4.25</v>
      </c>
      <c r="N201" s="114">
        <v>4.25</v>
      </c>
      <c r="O201" s="115"/>
      <c r="P201" s="230">
        <f>VLOOKUP(S201,'Incremented Rates (2)'!$C$2:$E$33,3,TRUE)</f>
        <v>5.8324999999999978</v>
      </c>
      <c r="Q201" s="76">
        <f t="shared" si="82"/>
        <v>5.8324999999999978</v>
      </c>
      <c r="R201" s="177">
        <f t="shared" si="83"/>
        <v>5.8324999999999978</v>
      </c>
      <c r="S201" s="231">
        <f t="shared" si="73"/>
        <v>6365</v>
      </c>
      <c r="T201" s="232">
        <f t="shared" si="74"/>
        <v>17.438356164383563</v>
      </c>
      <c r="U201" s="232">
        <f t="shared" si="75"/>
        <v>34.876712328767127</v>
      </c>
      <c r="V201" s="119">
        <f t="shared" si="76"/>
        <v>60.9</v>
      </c>
      <c r="W201" s="120">
        <f t="shared" si="77"/>
        <v>30.45</v>
      </c>
      <c r="X201" s="121">
        <f t="shared" si="78"/>
        <v>2.9162499999999991E-2</v>
      </c>
      <c r="Y201" s="233">
        <f t="shared" si="79"/>
        <v>661.00404426764646</v>
      </c>
      <c r="Z201" s="119">
        <f t="shared" si="80"/>
        <v>366.94481310491847</v>
      </c>
      <c r="AA201" s="234">
        <f t="shared" si="81"/>
        <v>102.79488573725648</v>
      </c>
      <c r="AB201" s="124">
        <f t="shared" ref="AB201:AB206" si="84">R201</f>
        <v>5.8324999999999978</v>
      </c>
    </row>
    <row r="202" spans="1:28" s="235" customFormat="1" x14ac:dyDescent="0.35">
      <c r="A202" s="103" t="s">
        <v>717</v>
      </c>
      <c r="B202" s="228" t="s">
        <v>149</v>
      </c>
      <c r="C202" s="229">
        <v>45215</v>
      </c>
      <c r="D202" s="229">
        <v>52520</v>
      </c>
      <c r="E202" s="229">
        <v>52520</v>
      </c>
      <c r="F202" s="112">
        <v>6.09</v>
      </c>
      <c r="G202" s="112">
        <v>6.09</v>
      </c>
      <c r="H202" s="112">
        <v>6.02</v>
      </c>
      <c r="I202" s="113">
        <v>20</v>
      </c>
      <c r="J202" s="112"/>
      <c r="K202" s="112"/>
      <c r="L202" s="112"/>
      <c r="M202" s="114">
        <v>4.25</v>
      </c>
      <c r="N202" s="114">
        <v>4.25</v>
      </c>
      <c r="O202" s="115"/>
      <c r="P202" s="230">
        <f>VLOOKUP(S202,'Incremented Rates (2)'!$C$2:$E$33,3,TRUE)</f>
        <v>5.8939999999999975</v>
      </c>
      <c r="Q202" s="76">
        <f t="shared" si="82"/>
        <v>5.8939999999999975</v>
      </c>
      <c r="R202" s="177">
        <f t="shared" si="83"/>
        <v>5.8939999999999975</v>
      </c>
      <c r="S202" s="231">
        <f t="shared" ref="S202:S210" si="85">E202-$E$1</f>
        <v>6452</v>
      </c>
      <c r="T202" s="232">
        <f t="shared" ref="T202:T207" si="86">S202/365</f>
        <v>17.676712328767124</v>
      </c>
      <c r="U202" s="232">
        <f t="shared" ref="U202:U207" si="87">T202*2</f>
        <v>35.353424657534248</v>
      </c>
      <c r="V202" s="119">
        <f t="shared" ref="V202:V215" si="88">(1000*F202)/100</f>
        <v>60.9</v>
      </c>
      <c r="W202" s="120">
        <f t="shared" ref="W202:W215" si="89">V202/2</f>
        <v>30.45</v>
      </c>
      <c r="X202" s="121">
        <f t="shared" ref="X202:X215" si="90">R202/2/100</f>
        <v>2.9469999999999986E-2</v>
      </c>
      <c r="Y202" s="233">
        <f t="shared" ref="Y202:Y215" si="91">((1-((1+X202)^(-U202)))/(X202))*(W202)</f>
        <v>663.19612411056971</v>
      </c>
      <c r="Z202" s="119">
        <f t="shared" ref="Z202:Z215" si="92">1000/((1+X202)^(U202))</f>
        <v>358.1481189642534</v>
      </c>
      <c r="AA202" s="234">
        <f t="shared" ref="AA202:AA215" si="93">(Z202+Y202)/10</f>
        <v>102.13442430748231</v>
      </c>
      <c r="AB202" s="124">
        <f t="shared" si="84"/>
        <v>5.8939999999999975</v>
      </c>
    </row>
    <row r="203" spans="1:28" s="235" customFormat="1" x14ac:dyDescent="0.35">
      <c r="A203" s="103" t="s">
        <v>729</v>
      </c>
      <c r="B203" s="228" t="s">
        <v>149</v>
      </c>
      <c r="C203" s="229">
        <v>45309</v>
      </c>
      <c r="D203" s="229">
        <v>52614</v>
      </c>
      <c r="E203" s="229">
        <v>52614</v>
      </c>
      <c r="F203" s="112">
        <v>6.09</v>
      </c>
      <c r="G203" s="112">
        <v>6.09</v>
      </c>
      <c r="H203" s="112">
        <v>6.02</v>
      </c>
      <c r="I203" s="113">
        <v>20</v>
      </c>
      <c r="J203" s="112"/>
      <c r="K203" s="112"/>
      <c r="L203" s="112"/>
      <c r="M203" s="114">
        <v>4.25</v>
      </c>
      <c r="N203" s="114">
        <v>4.25</v>
      </c>
      <c r="O203" s="115"/>
      <c r="P203" s="230">
        <f>VLOOKUP(S203,'Incremented Rates (2)'!$C$2:$E$33,3,TRUE)</f>
        <v>5.8939999999999975</v>
      </c>
      <c r="Q203" s="76">
        <f t="shared" si="82"/>
        <v>5.8939999999999975</v>
      </c>
      <c r="R203" s="177">
        <f t="shared" si="83"/>
        <v>5.8939999999999975</v>
      </c>
      <c r="S203" s="231">
        <f t="shared" si="85"/>
        <v>6546</v>
      </c>
      <c r="T203" s="232">
        <f t="shared" si="86"/>
        <v>17.934246575342467</v>
      </c>
      <c r="U203" s="232">
        <f t="shared" si="87"/>
        <v>35.868493150684934</v>
      </c>
      <c r="V203" s="119">
        <f t="shared" si="88"/>
        <v>60.9</v>
      </c>
      <c r="W203" s="120">
        <f t="shared" si="89"/>
        <v>30.45</v>
      </c>
      <c r="X203" s="121">
        <f t="shared" si="90"/>
        <v>2.9469999999999986E-2</v>
      </c>
      <c r="Y203" s="233">
        <f t="shared" si="91"/>
        <v>668.69088040516374</v>
      </c>
      <c r="Z203" s="119">
        <f t="shared" si="92"/>
        <v>352.83020540097971</v>
      </c>
      <c r="AA203" s="234">
        <f t="shared" si="93"/>
        <v>102.15210858061434</v>
      </c>
      <c r="AB203" s="124">
        <f t="shared" si="84"/>
        <v>5.8939999999999975</v>
      </c>
    </row>
    <row r="204" spans="1:28" s="235" customFormat="1" x14ac:dyDescent="0.35">
      <c r="A204" s="103" t="s">
        <v>734</v>
      </c>
      <c r="B204" s="228" t="s">
        <v>149</v>
      </c>
      <c r="C204" s="229">
        <v>45337</v>
      </c>
      <c r="D204" s="229">
        <v>52642</v>
      </c>
      <c r="E204" s="229">
        <v>52642</v>
      </c>
      <c r="F204" s="112">
        <v>6.09</v>
      </c>
      <c r="G204" s="112">
        <v>6.09</v>
      </c>
      <c r="H204" s="112">
        <v>6.02</v>
      </c>
      <c r="I204" s="113">
        <v>20</v>
      </c>
      <c r="J204" s="112"/>
      <c r="K204" s="112"/>
      <c r="L204" s="112"/>
      <c r="M204" s="114">
        <v>4.25</v>
      </c>
      <c r="N204" s="114">
        <v>4.25</v>
      </c>
      <c r="O204" s="115"/>
      <c r="P204" s="230">
        <f>VLOOKUP(S204,'Incremented Rates (2)'!$C$2:$E$33,3,TRUE)</f>
        <v>5.8939999999999975</v>
      </c>
      <c r="Q204" s="76">
        <f>P204</f>
        <v>5.8939999999999975</v>
      </c>
      <c r="R204" s="177">
        <f>P204</f>
        <v>5.8939999999999975</v>
      </c>
      <c r="S204" s="231">
        <f t="shared" si="85"/>
        <v>6574</v>
      </c>
      <c r="T204" s="232">
        <f t="shared" si="86"/>
        <v>18.010958904109589</v>
      </c>
      <c r="U204" s="232">
        <f t="shared" si="87"/>
        <v>36.021917808219179</v>
      </c>
      <c r="V204" s="119">
        <f t="shared" si="88"/>
        <v>60.9</v>
      </c>
      <c r="W204" s="120">
        <f t="shared" si="89"/>
        <v>30.45</v>
      </c>
      <c r="X204" s="121">
        <f t="shared" si="90"/>
        <v>2.9469999999999986E-2</v>
      </c>
      <c r="Y204" s="233">
        <f t="shared" si="91"/>
        <v>670.31179016840952</v>
      </c>
      <c r="Z204" s="119">
        <f t="shared" si="92"/>
        <v>351.26146284850518</v>
      </c>
      <c r="AA204" s="234">
        <f t="shared" si="93"/>
        <v>102.15732530169147</v>
      </c>
      <c r="AB204" s="124">
        <f t="shared" si="84"/>
        <v>5.8939999999999975</v>
      </c>
    </row>
    <row r="205" spans="1:28" s="235" customFormat="1" x14ac:dyDescent="0.35">
      <c r="A205" s="103" t="s">
        <v>741</v>
      </c>
      <c r="B205" s="228" t="s">
        <v>149</v>
      </c>
      <c r="C205" s="229">
        <v>45398</v>
      </c>
      <c r="D205" s="229">
        <v>52703</v>
      </c>
      <c r="E205" s="229">
        <v>52703</v>
      </c>
      <c r="F205" s="112">
        <v>6.09</v>
      </c>
      <c r="G205" s="112">
        <v>6.09</v>
      </c>
      <c r="H205" s="112">
        <v>6.02</v>
      </c>
      <c r="I205" s="113">
        <v>20</v>
      </c>
      <c r="J205" s="112"/>
      <c r="K205" s="112"/>
      <c r="L205" s="112"/>
      <c r="M205" s="114">
        <v>4.25</v>
      </c>
      <c r="N205" s="114">
        <v>4.25</v>
      </c>
      <c r="O205" s="115"/>
      <c r="P205" s="230">
        <f>VLOOKUP(S205,'Incremented Rates (2)'!$C$2:$E$33,3,TRUE)</f>
        <v>5.8939999999999975</v>
      </c>
      <c r="Q205" s="76">
        <f>P205</f>
        <v>5.8939999999999975</v>
      </c>
      <c r="R205" s="177">
        <f>P205</f>
        <v>5.8939999999999975</v>
      </c>
      <c r="S205" s="231">
        <f t="shared" si="85"/>
        <v>6635</v>
      </c>
      <c r="T205" s="232">
        <f t="shared" si="86"/>
        <v>18.17808219178082</v>
      </c>
      <c r="U205" s="232">
        <f t="shared" si="87"/>
        <v>36.356164383561641</v>
      </c>
      <c r="V205" s="119">
        <f t="shared" si="88"/>
        <v>60.9</v>
      </c>
      <c r="W205" s="120">
        <f t="shared" si="89"/>
        <v>30.45</v>
      </c>
      <c r="X205" s="121">
        <f t="shared" si="90"/>
        <v>2.9469999999999986E-2</v>
      </c>
      <c r="Y205" s="233">
        <f t="shared" si="91"/>
        <v>673.81814868624565</v>
      </c>
      <c r="Z205" s="119">
        <f t="shared" si="92"/>
        <v>347.86795265078314</v>
      </c>
      <c r="AA205" s="234">
        <f t="shared" si="93"/>
        <v>102.16861013370287</v>
      </c>
      <c r="AB205" s="124">
        <f t="shared" si="84"/>
        <v>5.8939999999999975</v>
      </c>
    </row>
    <row r="206" spans="1:28" s="235" customFormat="1" x14ac:dyDescent="0.35">
      <c r="A206" s="103" t="s">
        <v>747</v>
      </c>
      <c r="B206" s="228" t="s">
        <v>149</v>
      </c>
      <c r="C206" s="229">
        <v>45443</v>
      </c>
      <c r="D206" s="229">
        <v>52748</v>
      </c>
      <c r="E206" s="229">
        <v>52748</v>
      </c>
      <c r="F206" s="112">
        <v>6.09</v>
      </c>
      <c r="G206" s="112">
        <v>6.09</v>
      </c>
      <c r="H206" s="112">
        <v>6.02</v>
      </c>
      <c r="I206" s="113">
        <v>20</v>
      </c>
      <c r="J206" s="112"/>
      <c r="K206" s="112"/>
      <c r="L206" s="112"/>
      <c r="M206" s="114">
        <v>4.25</v>
      </c>
      <c r="N206" s="114">
        <v>4.25</v>
      </c>
      <c r="O206" s="115"/>
      <c r="P206" s="230">
        <f>VLOOKUP(S206,'Incremented Rates (2)'!$C$2:$E$33,3,TRUE)</f>
        <v>5.8939999999999975</v>
      </c>
      <c r="Q206" s="76">
        <f>P206</f>
        <v>5.8939999999999975</v>
      </c>
      <c r="R206" s="177">
        <f>P206</f>
        <v>5.8939999999999975</v>
      </c>
      <c r="S206" s="231">
        <f>E206-$E$1</f>
        <v>6680</v>
      </c>
      <c r="T206" s="232">
        <f t="shared" si="86"/>
        <v>18.301369863013697</v>
      </c>
      <c r="U206" s="232">
        <f t="shared" si="87"/>
        <v>36.602739726027394</v>
      </c>
      <c r="V206" s="119">
        <f>(1000*F206)/100</f>
        <v>60.9</v>
      </c>
      <c r="W206" s="120">
        <f>V206/2</f>
        <v>30.45</v>
      </c>
      <c r="X206" s="121">
        <f t="shared" si="90"/>
        <v>2.9469999999999986E-2</v>
      </c>
      <c r="Y206" s="233">
        <f t="shared" si="91"/>
        <v>676.38307602065947</v>
      </c>
      <c r="Z206" s="119">
        <f t="shared" si="92"/>
        <v>345.3855747018448</v>
      </c>
      <c r="AA206" s="234">
        <f t="shared" si="93"/>
        <v>102.17686507225042</v>
      </c>
      <c r="AB206" s="124">
        <f t="shared" si="84"/>
        <v>5.8939999999999975</v>
      </c>
    </row>
    <row r="207" spans="1:28" s="235" customFormat="1" x14ac:dyDescent="0.35">
      <c r="A207" s="103" t="s">
        <v>753</v>
      </c>
      <c r="B207" s="228" t="s">
        <v>149</v>
      </c>
      <c r="C207" s="229">
        <v>45499</v>
      </c>
      <c r="D207" s="229">
        <v>52804</v>
      </c>
      <c r="E207" s="229">
        <v>52804</v>
      </c>
      <c r="F207" s="112">
        <v>6.12</v>
      </c>
      <c r="G207" s="112">
        <v>6.12</v>
      </c>
      <c r="H207" s="112">
        <v>6.09</v>
      </c>
      <c r="I207" s="113">
        <v>20</v>
      </c>
      <c r="J207" s="112"/>
      <c r="K207" s="112"/>
      <c r="L207" s="112"/>
      <c r="M207" s="114">
        <v>4.25</v>
      </c>
      <c r="N207" s="114">
        <v>4.25</v>
      </c>
      <c r="O207" s="115"/>
      <c r="P207" s="230">
        <f>VLOOKUP(S207,'Incremented Rates (2)'!$C$2:$E$33,3,TRUE)</f>
        <v>5.8939999999999975</v>
      </c>
      <c r="Q207" s="76">
        <f>P207</f>
        <v>5.8939999999999975</v>
      </c>
      <c r="R207" s="177">
        <f>P207</f>
        <v>5.8939999999999975</v>
      </c>
      <c r="S207" s="231">
        <f>E207-$E$1</f>
        <v>6736</v>
      </c>
      <c r="T207" s="232">
        <f t="shared" si="86"/>
        <v>18.454794520547946</v>
      </c>
      <c r="U207" s="232">
        <f t="shared" si="87"/>
        <v>36.909589041095892</v>
      </c>
      <c r="V207" s="119">
        <f>(1000*F207)/100</f>
        <v>61.2</v>
      </c>
      <c r="W207" s="120">
        <f>V207/2</f>
        <v>30.6</v>
      </c>
      <c r="X207" s="121">
        <f>R207/2/100</f>
        <v>2.9469999999999986E-2</v>
      </c>
      <c r="Y207" s="233">
        <f>((1-((1+X207)^(-U207)))/(X207))*(W207)</f>
        <v>682.89697335882499</v>
      </c>
      <c r="Z207" s="119">
        <f>1000/((1+X207)^(U207))</f>
        <v>342.32111748743267</v>
      </c>
      <c r="AA207" s="234">
        <f>(Z207+Y207)/10</f>
        <v>102.52180908462576</v>
      </c>
      <c r="AB207" s="124">
        <f>R207</f>
        <v>5.8939999999999975</v>
      </c>
    </row>
    <row r="208" spans="1:28" s="235" customFormat="1" x14ac:dyDescent="0.35">
      <c r="A208" s="224" t="s">
        <v>768</v>
      </c>
      <c r="B208" s="228" t="s">
        <v>149</v>
      </c>
      <c r="C208" s="229">
        <v>45587</v>
      </c>
      <c r="D208" s="229">
        <v>52892</v>
      </c>
      <c r="E208" s="229">
        <v>52892</v>
      </c>
      <c r="F208" s="112">
        <v>6.15</v>
      </c>
      <c r="G208" s="112">
        <v>6.15</v>
      </c>
      <c r="H208" s="112">
        <v>6.12</v>
      </c>
      <c r="I208" s="113">
        <v>20</v>
      </c>
      <c r="J208" s="112"/>
      <c r="K208" s="112"/>
      <c r="L208" s="112"/>
      <c r="M208" s="114">
        <v>4.25</v>
      </c>
      <c r="N208" s="114">
        <v>4.25</v>
      </c>
      <c r="O208" s="115"/>
      <c r="P208" s="230">
        <f>VLOOKUP(S208,'Incremented Rates (2)'!$C$2:$E$33,3,TRUE)</f>
        <v>5.9554999999999971</v>
      </c>
      <c r="Q208" s="76">
        <f>P208</f>
        <v>5.9554999999999971</v>
      </c>
      <c r="R208" s="177">
        <f>P208</f>
        <v>5.9554999999999971</v>
      </c>
      <c r="S208" s="231">
        <f>E208-$E$1</f>
        <v>6824</v>
      </c>
      <c r="T208" s="232">
        <f t="shared" ref="T208" si="94">S208/365</f>
        <v>18.695890410958903</v>
      </c>
      <c r="U208" s="232">
        <f t="shared" ref="U208" si="95">T208*2</f>
        <v>37.391780821917806</v>
      </c>
      <c r="V208" s="119">
        <f>(1000*F208)/100</f>
        <v>61.5</v>
      </c>
      <c r="W208" s="120">
        <f>V208/2</f>
        <v>30.75</v>
      </c>
      <c r="X208" s="121">
        <f>R208/2/100</f>
        <v>2.9777499999999985E-2</v>
      </c>
      <c r="Y208" s="233">
        <f>((1-((1+X208)^(-U208)))/(X208))*(W208)</f>
        <v>687.94520414503415</v>
      </c>
      <c r="Z208" s="119">
        <f>1000/((1+X208)^(U208))</f>
        <v>333.81176206735796</v>
      </c>
      <c r="AA208" s="234">
        <f>(Z208+Y208)/10</f>
        <v>102.17569662123921</v>
      </c>
      <c r="AB208" s="124">
        <f>R208</f>
        <v>5.9554999999999971</v>
      </c>
    </row>
    <row r="209" spans="1:28" x14ac:dyDescent="0.35">
      <c r="A209" s="103" t="s">
        <v>596</v>
      </c>
      <c r="B209" s="103" t="s">
        <v>149</v>
      </c>
      <c r="C209" s="178">
        <v>43388</v>
      </c>
      <c r="D209" s="178">
        <v>54346</v>
      </c>
      <c r="E209" s="178">
        <v>54346</v>
      </c>
      <c r="F209" s="59">
        <v>5.5</v>
      </c>
      <c r="G209" s="112">
        <v>5.5</v>
      </c>
      <c r="H209" s="112">
        <v>5.5</v>
      </c>
      <c r="I209" s="113">
        <v>30</v>
      </c>
      <c r="J209" s="110"/>
      <c r="K209" s="110"/>
      <c r="L209" s="110"/>
      <c r="M209" s="114">
        <v>4.25</v>
      </c>
      <c r="N209" s="114">
        <v>4.25</v>
      </c>
      <c r="O209" s="110"/>
      <c r="P209" s="116">
        <f>VLOOKUP(S209,'Incremented Rates (2)'!$C$2:$E$33,3,TRUE)</f>
        <v>6.1567999999999996</v>
      </c>
      <c r="Q209" s="76">
        <f t="shared" si="51"/>
        <v>6.1567999999999996</v>
      </c>
      <c r="R209" s="177">
        <f t="shared" si="52"/>
        <v>6.1567999999999996</v>
      </c>
      <c r="S209" s="117">
        <f t="shared" si="85"/>
        <v>8278</v>
      </c>
      <c r="T209" s="118">
        <f t="shared" si="54"/>
        <v>22.67945205479452</v>
      </c>
      <c r="U209" s="118">
        <f t="shared" si="55"/>
        <v>45.358904109589041</v>
      </c>
      <c r="V209" s="119">
        <f t="shared" si="88"/>
        <v>55</v>
      </c>
      <c r="W209" s="120">
        <f t="shared" si="89"/>
        <v>27.5</v>
      </c>
      <c r="X209" s="121">
        <f t="shared" si="90"/>
        <v>3.0783999999999999E-2</v>
      </c>
      <c r="Y209" s="122">
        <f t="shared" si="91"/>
        <v>667.51461197663548</v>
      </c>
      <c r="Z209" s="119">
        <f t="shared" si="92"/>
        <v>252.77200672404555</v>
      </c>
      <c r="AA209" s="123">
        <f t="shared" si="93"/>
        <v>92.028661870068106</v>
      </c>
      <c r="AB209" s="124">
        <f t="shared" si="50"/>
        <v>6.1567999999999996</v>
      </c>
    </row>
    <row r="210" spans="1:28" x14ac:dyDescent="0.35">
      <c r="A210" s="103" t="s">
        <v>597</v>
      </c>
      <c r="B210" s="103" t="s">
        <v>149</v>
      </c>
      <c r="C210" s="104">
        <v>43480</v>
      </c>
      <c r="D210" s="178">
        <v>54438</v>
      </c>
      <c r="E210" s="178">
        <v>54438</v>
      </c>
      <c r="F210" s="59">
        <v>5.5</v>
      </c>
      <c r="G210" s="112">
        <v>5.5</v>
      </c>
      <c r="H210" s="112">
        <v>5.5</v>
      </c>
      <c r="I210" s="113">
        <v>30</v>
      </c>
      <c r="J210" s="110"/>
      <c r="K210" s="110"/>
      <c r="L210" s="110"/>
      <c r="M210" s="114">
        <v>4.25</v>
      </c>
      <c r="N210" s="114">
        <v>4.25</v>
      </c>
      <c r="O210" s="110"/>
      <c r="P210" s="116">
        <f>VLOOKUP(S210,'Incremented Rates (2)'!$C$2:$E$33,3,TRUE)</f>
        <v>6.1567999999999996</v>
      </c>
      <c r="Q210" s="76">
        <f t="shared" si="51"/>
        <v>6.1567999999999996</v>
      </c>
      <c r="R210" s="177">
        <f t="shared" si="52"/>
        <v>6.1567999999999996</v>
      </c>
      <c r="S210" s="117">
        <f t="shared" si="85"/>
        <v>8370</v>
      </c>
      <c r="T210" s="118">
        <f t="shared" si="54"/>
        <v>22.931506849315067</v>
      </c>
      <c r="U210" s="118">
        <f t="shared" si="55"/>
        <v>45.863013698630134</v>
      </c>
      <c r="V210" s="119">
        <f t="shared" si="88"/>
        <v>55</v>
      </c>
      <c r="W210" s="120">
        <f t="shared" si="89"/>
        <v>27.5</v>
      </c>
      <c r="X210" s="121">
        <f t="shared" si="90"/>
        <v>3.0783999999999999E-2</v>
      </c>
      <c r="Y210" s="122">
        <f t="shared" si="91"/>
        <v>670.93969744162848</v>
      </c>
      <c r="Z210" s="119">
        <f t="shared" si="92"/>
        <v>248.93790378025128</v>
      </c>
      <c r="AA210" s="123">
        <f t="shared" si="93"/>
        <v>91.987760122187979</v>
      </c>
      <c r="AB210" s="124">
        <f t="shared" si="50"/>
        <v>6.1567999999999996</v>
      </c>
    </row>
    <row r="211" spans="1:28" x14ac:dyDescent="0.35">
      <c r="A211" s="103" t="s">
        <v>598</v>
      </c>
      <c r="B211" s="103" t="s">
        <v>149</v>
      </c>
      <c r="C211" s="104">
        <v>43570</v>
      </c>
      <c r="D211" s="178">
        <v>54528</v>
      </c>
      <c r="E211" s="178">
        <v>54528</v>
      </c>
      <c r="F211" s="59">
        <v>5.55</v>
      </c>
      <c r="G211" s="112">
        <v>5.55</v>
      </c>
      <c r="H211" s="112">
        <v>5.55</v>
      </c>
      <c r="I211" s="113">
        <v>30</v>
      </c>
      <c r="J211" s="110"/>
      <c r="K211" s="110"/>
      <c r="L211" s="110"/>
      <c r="M211" s="114">
        <v>4.25</v>
      </c>
      <c r="N211" s="114">
        <v>4.25</v>
      </c>
      <c r="O211" s="110"/>
      <c r="P211" s="116">
        <f>VLOOKUP(S211,'Incremented Rates (2)'!$C$2:$E$33,3,TRUE)</f>
        <v>6.1567999999999996</v>
      </c>
      <c r="Q211" s="76">
        <f t="shared" si="51"/>
        <v>6.1567999999999996</v>
      </c>
      <c r="R211" s="177">
        <f t="shared" si="52"/>
        <v>6.1567999999999996</v>
      </c>
      <c r="S211" s="117">
        <f t="shared" ref="S211:S216" si="96">E211-$E$1</f>
        <v>8460</v>
      </c>
      <c r="T211" s="118">
        <f t="shared" si="54"/>
        <v>23.17808219178082</v>
      </c>
      <c r="U211" s="118">
        <f t="shared" si="55"/>
        <v>46.356164383561641</v>
      </c>
      <c r="V211" s="119">
        <f t="shared" si="88"/>
        <v>55.5</v>
      </c>
      <c r="W211" s="120">
        <f t="shared" si="89"/>
        <v>27.75</v>
      </c>
      <c r="X211" s="121">
        <f t="shared" si="90"/>
        <v>3.0783999999999999E-2</v>
      </c>
      <c r="Y211" s="122">
        <f t="shared" si="91"/>
        <v>680.36950332032916</v>
      </c>
      <c r="Z211" s="119">
        <f t="shared" si="92"/>
        <v>245.24343098331491</v>
      </c>
      <c r="AA211" s="123">
        <f t="shared" si="93"/>
        <v>92.561293430364415</v>
      </c>
      <c r="AB211" s="124">
        <f t="shared" si="50"/>
        <v>6.1567999999999996</v>
      </c>
    </row>
    <row r="212" spans="1:28" x14ac:dyDescent="0.35">
      <c r="A212" s="103" t="s">
        <v>599</v>
      </c>
      <c r="B212" s="103" t="s">
        <v>149</v>
      </c>
      <c r="C212" s="104">
        <v>43661</v>
      </c>
      <c r="D212" s="178">
        <v>54619</v>
      </c>
      <c r="E212" s="178">
        <v>54619</v>
      </c>
      <c r="F212" s="59">
        <v>5.6</v>
      </c>
      <c r="G212" s="112">
        <v>5.6</v>
      </c>
      <c r="H212" s="112">
        <v>5.6</v>
      </c>
      <c r="I212" s="113">
        <v>30</v>
      </c>
      <c r="J212" s="110"/>
      <c r="K212" s="110"/>
      <c r="L212" s="110"/>
      <c r="M212" s="114">
        <v>4.25</v>
      </c>
      <c r="N212" s="114">
        <v>4.25</v>
      </c>
      <c r="O212" s="110"/>
      <c r="P212" s="116">
        <f>VLOOKUP(S212,'Incremented Rates (2)'!$C$2:$E$33,3,TRUE)</f>
        <v>6.1567999999999996</v>
      </c>
      <c r="Q212" s="76">
        <f t="shared" si="51"/>
        <v>6.1567999999999996</v>
      </c>
      <c r="R212" s="177">
        <f t="shared" si="52"/>
        <v>6.1567999999999996</v>
      </c>
      <c r="S212" s="117">
        <f t="shared" si="96"/>
        <v>8551</v>
      </c>
      <c r="T212" s="118">
        <f t="shared" si="54"/>
        <v>23.427397260273974</v>
      </c>
      <c r="U212" s="118">
        <f t="shared" si="55"/>
        <v>46.854794520547948</v>
      </c>
      <c r="V212" s="119">
        <f t="shared" si="88"/>
        <v>56</v>
      </c>
      <c r="W212" s="120">
        <f t="shared" si="89"/>
        <v>28</v>
      </c>
      <c r="X212" s="121">
        <f t="shared" si="90"/>
        <v>3.0783999999999999E-2</v>
      </c>
      <c r="Y212" s="122">
        <f t="shared" si="91"/>
        <v>689.84595055502757</v>
      </c>
      <c r="Z212" s="119">
        <f t="shared" si="92"/>
        <v>241.56365207550112</v>
      </c>
      <c r="AA212" s="123">
        <f t="shared" si="93"/>
        <v>93.140960263052875</v>
      </c>
      <c r="AB212" s="124">
        <f t="shared" si="50"/>
        <v>6.1567999999999996</v>
      </c>
    </row>
    <row r="213" spans="1:28" x14ac:dyDescent="0.35">
      <c r="A213" s="103" t="s">
        <v>600</v>
      </c>
      <c r="B213" s="103" t="s">
        <v>149</v>
      </c>
      <c r="C213" s="104">
        <v>43753</v>
      </c>
      <c r="D213" s="104">
        <v>54711</v>
      </c>
      <c r="E213" s="104">
        <v>54711</v>
      </c>
      <c r="F213" s="59">
        <v>5.65</v>
      </c>
      <c r="G213" s="112">
        <v>5.65</v>
      </c>
      <c r="H213" s="112">
        <v>5.6</v>
      </c>
      <c r="I213" s="113">
        <v>30</v>
      </c>
      <c r="J213" s="110"/>
      <c r="K213" s="110"/>
      <c r="L213" s="110"/>
      <c r="M213" s="114">
        <v>4.25</v>
      </c>
      <c r="N213" s="114">
        <v>4.25</v>
      </c>
      <c r="O213" s="110"/>
      <c r="P213" s="116">
        <f>VLOOKUP(S213,'Incremented Rates (2)'!$C$2:$E$33,3,TRUE)</f>
        <v>6.2033999999999994</v>
      </c>
      <c r="Q213" s="76">
        <f t="shared" si="51"/>
        <v>6.2033999999999994</v>
      </c>
      <c r="R213" s="177">
        <f t="shared" si="52"/>
        <v>6.2033999999999994</v>
      </c>
      <c r="S213" s="117">
        <f t="shared" si="96"/>
        <v>8643</v>
      </c>
      <c r="T213" s="118">
        <f t="shared" si="54"/>
        <v>23.67945205479452</v>
      </c>
      <c r="U213" s="118">
        <f t="shared" si="55"/>
        <v>47.358904109589041</v>
      </c>
      <c r="V213" s="119">
        <f t="shared" si="88"/>
        <v>56.5</v>
      </c>
      <c r="W213" s="120">
        <f t="shared" si="89"/>
        <v>28.25</v>
      </c>
      <c r="X213" s="121">
        <f t="shared" si="90"/>
        <v>3.1016999999999996E-2</v>
      </c>
      <c r="Y213" s="122">
        <f t="shared" si="91"/>
        <v>696.42102378099923</v>
      </c>
      <c r="Z213" s="119">
        <f t="shared" si="92"/>
        <v>235.36669399592023</v>
      </c>
      <c r="AA213" s="123">
        <f t="shared" si="93"/>
        <v>93.178771777691935</v>
      </c>
      <c r="AB213" s="124">
        <f t="shared" si="50"/>
        <v>6.2033999999999994</v>
      </c>
    </row>
    <row r="214" spans="1:28" x14ac:dyDescent="0.35">
      <c r="A214" s="103" t="s">
        <v>601</v>
      </c>
      <c r="B214" s="103" t="s">
        <v>149</v>
      </c>
      <c r="C214" s="104">
        <v>43847</v>
      </c>
      <c r="D214" s="104">
        <v>18280</v>
      </c>
      <c r="E214" s="104">
        <v>54805</v>
      </c>
      <c r="F214" s="59">
        <v>5.69</v>
      </c>
      <c r="G214" s="112">
        <v>5.69</v>
      </c>
      <c r="H214" s="112">
        <v>5.65</v>
      </c>
      <c r="I214" s="113">
        <v>30</v>
      </c>
      <c r="J214" s="110"/>
      <c r="K214" s="110"/>
      <c r="L214" s="110"/>
      <c r="M214" s="114">
        <v>4.25</v>
      </c>
      <c r="N214" s="114">
        <v>4.25</v>
      </c>
      <c r="O214" s="110"/>
      <c r="P214" s="116">
        <f>VLOOKUP(S214,'Incremented Rates (2)'!$C$2:$E$33,3,TRUE)</f>
        <v>6.2033999999999994</v>
      </c>
      <c r="Q214" s="76">
        <f t="shared" si="51"/>
        <v>6.2033999999999994</v>
      </c>
      <c r="R214" s="177">
        <f t="shared" si="52"/>
        <v>6.2033999999999994</v>
      </c>
      <c r="S214" s="117">
        <f t="shared" si="96"/>
        <v>8737</v>
      </c>
      <c r="T214" s="118">
        <f t="shared" si="54"/>
        <v>23.936986301369863</v>
      </c>
      <c r="U214" s="118">
        <f t="shared" si="55"/>
        <v>47.873972602739727</v>
      </c>
      <c r="V214" s="119">
        <f t="shared" si="88"/>
        <v>56.9</v>
      </c>
      <c r="W214" s="120">
        <f t="shared" si="89"/>
        <v>28.45</v>
      </c>
      <c r="X214" s="121">
        <f t="shared" si="90"/>
        <v>3.1016999999999996E-2</v>
      </c>
      <c r="Y214" s="122">
        <f t="shared" si="91"/>
        <v>704.72144307193616</v>
      </c>
      <c r="Z214" s="119">
        <f t="shared" si="92"/>
        <v>231.6926186375311</v>
      </c>
      <c r="AA214" s="123">
        <f t="shared" si="93"/>
        <v>93.641406170946723</v>
      </c>
      <c r="AB214" s="124">
        <f t="shared" si="50"/>
        <v>6.2033999999999994</v>
      </c>
    </row>
    <row r="215" spans="1:28" x14ac:dyDescent="0.35">
      <c r="A215" s="103" t="s">
        <v>602</v>
      </c>
      <c r="B215" s="103" t="s">
        <v>149</v>
      </c>
      <c r="C215" s="104">
        <v>43942</v>
      </c>
      <c r="D215" s="104">
        <v>54899</v>
      </c>
      <c r="E215" s="104">
        <v>54899</v>
      </c>
      <c r="F215" s="59">
        <v>5.69</v>
      </c>
      <c r="G215" s="112">
        <v>5.69</v>
      </c>
      <c r="H215" s="112">
        <v>5.65</v>
      </c>
      <c r="I215" s="113">
        <v>30</v>
      </c>
      <c r="J215" s="110"/>
      <c r="K215" s="110"/>
      <c r="L215" s="110"/>
      <c r="M215" s="114">
        <v>4.25</v>
      </c>
      <c r="N215" s="114">
        <v>4.25</v>
      </c>
      <c r="O215" s="110"/>
      <c r="P215" s="116">
        <f>VLOOKUP(S215,'Incremented Rates (2)'!$C$2:$E$33,3,TRUE)</f>
        <v>6.2033999999999994</v>
      </c>
      <c r="Q215" s="76">
        <f t="shared" si="51"/>
        <v>6.2033999999999994</v>
      </c>
      <c r="R215" s="177">
        <f t="shared" si="52"/>
        <v>6.2033999999999994</v>
      </c>
      <c r="S215" s="117">
        <f t="shared" si="96"/>
        <v>8831</v>
      </c>
      <c r="T215" s="118">
        <f t="shared" si="54"/>
        <v>24.194520547945206</v>
      </c>
      <c r="U215" s="118">
        <f t="shared" si="55"/>
        <v>48.389041095890413</v>
      </c>
      <c r="V215" s="119">
        <f t="shared" si="88"/>
        <v>56.9</v>
      </c>
      <c r="W215" s="120">
        <f t="shared" si="89"/>
        <v>28.45</v>
      </c>
      <c r="X215" s="121">
        <f t="shared" si="90"/>
        <v>3.1016999999999996E-2</v>
      </c>
      <c r="Y215" s="122">
        <f t="shared" si="91"/>
        <v>708.03884223962882</v>
      </c>
      <c r="Z215" s="119">
        <f t="shared" si="92"/>
        <v>228.07589561523491</v>
      </c>
      <c r="AA215" s="123">
        <f t="shared" si="93"/>
        <v>93.611473785486368</v>
      </c>
      <c r="AB215" s="124">
        <f t="shared" si="50"/>
        <v>6.2033999999999994</v>
      </c>
    </row>
    <row r="216" spans="1:28" x14ac:dyDescent="0.35">
      <c r="A216" s="103" t="s">
        <v>603</v>
      </c>
      <c r="B216" s="103" t="s">
        <v>149</v>
      </c>
      <c r="C216" s="104">
        <v>43997</v>
      </c>
      <c r="D216" s="104">
        <v>18429</v>
      </c>
      <c r="E216" s="104">
        <v>54954</v>
      </c>
      <c r="F216" s="59">
        <v>6.05</v>
      </c>
      <c r="G216" s="112">
        <v>6.05</v>
      </c>
      <c r="H216" s="112">
        <v>5.69</v>
      </c>
      <c r="I216" s="113">
        <v>30</v>
      </c>
      <c r="J216" s="110"/>
      <c r="K216" s="110"/>
      <c r="L216" s="110"/>
      <c r="M216" s="114">
        <v>4.25</v>
      </c>
      <c r="N216" s="114">
        <v>4.25</v>
      </c>
      <c r="O216" s="110"/>
      <c r="P216" s="116">
        <f>VLOOKUP(S216,'Incremented Rates (2)'!$C$2:$E$33,3,TRUE)</f>
        <v>6.2033999999999994</v>
      </c>
      <c r="Q216" s="76">
        <f t="shared" si="51"/>
        <v>6.2033999999999994</v>
      </c>
      <c r="R216" s="177">
        <f t="shared" si="52"/>
        <v>6.2033999999999994</v>
      </c>
      <c r="S216" s="117">
        <f t="shared" si="96"/>
        <v>8886</v>
      </c>
      <c r="T216" s="118">
        <f t="shared" si="54"/>
        <v>24.345205479452055</v>
      </c>
      <c r="U216" s="118">
        <f t="shared" si="55"/>
        <v>48.69041095890411</v>
      </c>
      <c r="V216" s="119">
        <f t="shared" ref="V216:V222" si="97">(1000*F216)/100</f>
        <v>60.5</v>
      </c>
      <c r="W216" s="120">
        <f t="shared" ref="W216:W222" si="98">V216/2</f>
        <v>30.25</v>
      </c>
      <c r="X216" s="121">
        <f t="shared" ref="X216:X222" si="99">R216/2/100</f>
        <v>3.1016999999999996E-2</v>
      </c>
      <c r="Y216" s="122">
        <f t="shared" ref="Y216:Y222" si="100">((1-((1+X216)^(-U216)))/(X216))*(W216)</f>
        <v>754.87392544028023</v>
      </c>
      <c r="Z216" s="119">
        <f t="shared" ref="Z216:Z222" si="101">1000/((1+X216)^(U216))</f>
        <v>225.98596544194498</v>
      </c>
      <c r="AA216" s="123">
        <f t="shared" ref="AA216:AA222" si="102">(Z216+Y216)/10</f>
        <v>98.085989088222533</v>
      </c>
      <c r="AB216" s="124">
        <f t="shared" ref="AB216:AB221" si="103">R216</f>
        <v>6.2033999999999994</v>
      </c>
    </row>
    <row r="217" spans="1:28" x14ac:dyDescent="0.35">
      <c r="A217" s="103" t="s">
        <v>628</v>
      </c>
      <c r="B217" s="103" t="s">
        <v>149</v>
      </c>
      <c r="C217" s="104">
        <v>44089</v>
      </c>
      <c r="D217" s="104">
        <v>55046</v>
      </c>
      <c r="E217" s="104">
        <v>55046</v>
      </c>
      <c r="F217" s="59">
        <v>6.1</v>
      </c>
      <c r="G217" s="112">
        <v>6.1</v>
      </c>
      <c r="H217" s="112">
        <v>6.05</v>
      </c>
      <c r="I217" s="113">
        <v>30</v>
      </c>
      <c r="J217" s="110"/>
      <c r="K217" s="110"/>
      <c r="L217" s="110"/>
      <c r="M217" s="114">
        <v>4.25</v>
      </c>
      <c r="N217" s="114">
        <v>4.25</v>
      </c>
      <c r="O217" s="110"/>
      <c r="P217" s="116">
        <f>VLOOKUP(S217,'Incremented Rates (2)'!$C$2:$E$33,3,TRUE)</f>
        <v>6.2499999999999991</v>
      </c>
      <c r="Q217" s="76">
        <f t="shared" si="51"/>
        <v>6.2499999999999991</v>
      </c>
      <c r="R217" s="177">
        <f t="shared" si="52"/>
        <v>6.2499999999999991</v>
      </c>
      <c r="S217" s="117">
        <f t="shared" ref="S217:S222" si="104">E217-$E$1</f>
        <v>8978</v>
      </c>
      <c r="T217" s="118">
        <f t="shared" ref="T217:T222" si="105">S217/365</f>
        <v>24.597260273972601</v>
      </c>
      <c r="U217" s="118">
        <f t="shared" ref="U217:U222" si="106">T217*2</f>
        <v>49.194520547945203</v>
      </c>
      <c r="V217" s="119">
        <f t="shared" si="97"/>
        <v>61</v>
      </c>
      <c r="W217" s="120">
        <f t="shared" si="98"/>
        <v>30.5</v>
      </c>
      <c r="X217" s="121">
        <f t="shared" si="99"/>
        <v>3.1249999999999997E-2</v>
      </c>
      <c r="Y217" s="122">
        <f t="shared" si="100"/>
        <v>761.20897217993308</v>
      </c>
      <c r="Z217" s="119">
        <f t="shared" si="101"/>
        <v>220.0727744058064</v>
      </c>
      <c r="AA217" s="123">
        <f t="shared" si="102"/>
        <v>98.128174658573954</v>
      </c>
      <c r="AB217" s="124">
        <f t="shared" si="103"/>
        <v>6.2499999999999991</v>
      </c>
    </row>
    <row r="218" spans="1:28" x14ac:dyDescent="0.35">
      <c r="A218" s="103" t="s">
        <v>635</v>
      </c>
      <c r="B218" s="103" t="s">
        <v>149</v>
      </c>
      <c r="C218" s="104">
        <v>44152</v>
      </c>
      <c r="D218" s="104">
        <v>55109</v>
      </c>
      <c r="E218" s="104">
        <v>55109</v>
      </c>
      <c r="F218" s="59">
        <v>6.35</v>
      </c>
      <c r="G218" s="112">
        <v>6.35</v>
      </c>
      <c r="H218" s="112">
        <v>6.1</v>
      </c>
      <c r="I218" s="113">
        <v>30</v>
      </c>
      <c r="J218" s="110"/>
      <c r="K218" s="110"/>
      <c r="L218" s="110"/>
      <c r="M218" s="114">
        <v>4.25</v>
      </c>
      <c r="N218" s="114">
        <v>4.25</v>
      </c>
      <c r="O218" s="110"/>
      <c r="P218" s="116">
        <f>VLOOKUP(S218,'Incremented Rates (2)'!$C$2:$E$33,3,TRUE)</f>
        <v>6.2499999999999991</v>
      </c>
      <c r="Q218" s="76">
        <f t="shared" si="51"/>
        <v>6.2499999999999991</v>
      </c>
      <c r="R218" s="177">
        <f t="shared" si="52"/>
        <v>6.2499999999999991</v>
      </c>
      <c r="S218" s="117">
        <f t="shared" si="104"/>
        <v>9041</v>
      </c>
      <c r="T218" s="118">
        <f t="shared" si="105"/>
        <v>24.769863013698629</v>
      </c>
      <c r="U218" s="118">
        <f t="shared" si="106"/>
        <v>49.539726027397258</v>
      </c>
      <c r="V218" s="119">
        <f t="shared" si="97"/>
        <v>63.5</v>
      </c>
      <c r="W218" s="120">
        <f t="shared" si="98"/>
        <v>31.75</v>
      </c>
      <c r="X218" s="121">
        <f t="shared" si="99"/>
        <v>3.1249999999999997E-2</v>
      </c>
      <c r="Y218" s="122">
        <f t="shared" si="100"/>
        <v>794.76862747221912</v>
      </c>
      <c r="Z218" s="119">
        <f t="shared" si="101"/>
        <v>217.74741390529633</v>
      </c>
      <c r="AA218" s="123">
        <f t="shared" si="102"/>
        <v>101.25160413775154</v>
      </c>
      <c r="AB218" s="124">
        <f t="shared" si="103"/>
        <v>6.2499999999999991</v>
      </c>
    </row>
    <row r="219" spans="1:28" x14ac:dyDescent="0.35">
      <c r="A219" s="103" t="s">
        <v>643</v>
      </c>
      <c r="B219" s="103" t="s">
        <v>149</v>
      </c>
      <c r="C219" s="104">
        <v>44242</v>
      </c>
      <c r="D219" s="178">
        <v>55199</v>
      </c>
      <c r="E219" s="178">
        <v>55199</v>
      </c>
      <c r="F219" s="59">
        <v>6.4</v>
      </c>
      <c r="G219" s="112">
        <v>6.4</v>
      </c>
      <c r="H219" s="112">
        <v>6.35</v>
      </c>
      <c r="I219" s="113">
        <v>30</v>
      </c>
      <c r="J219" s="110"/>
      <c r="K219" s="110"/>
      <c r="L219" s="110"/>
      <c r="M219" s="114">
        <v>4.25</v>
      </c>
      <c r="N219" s="114">
        <v>4.25</v>
      </c>
      <c r="O219" s="110"/>
      <c r="P219" s="116">
        <f>VLOOKUP(S219,'Incremented Rates (2)'!$C$2:$E$33,3,TRUE)</f>
        <v>6.2499999999999991</v>
      </c>
      <c r="Q219" s="76">
        <f t="shared" si="51"/>
        <v>6.2499999999999991</v>
      </c>
      <c r="R219" s="177">
        <f t="shared" si="52"/>
        <v>6.2499999999999991</v>
      </c>
      <c r="S219" s="117">
        <f t="shared" si="104"/>
        <v>9131</v>
      </c>
      <c r="T219" s="118">
        <f t="shared" si="105"/>
        <v>25.016438356164382</v>
      </c>
      <c r="U219" s="118">
        <f t="shared" si="106"/>
        <v>50.032876712328765</v>
      </c>
      <c r="V219" s="119">
        <f t="shared" si="97"/>
        <v>64</v>
      </c>
      <c r="W219" s="120">
        <f t="shared" si="98"/>
        <v>32</v>
      </c>
      <c r="X219" s="121">
        <f t="shared" si="99"/>
        <v>3.1249999999999997E-2</v>
      </c>
      <c r="Y219" s="122">
        <f t="shared" si="100"/>
        <v>804.38473910198036</v>
      </c>
      <c r="Z219" s="119">
        <f t="shared" si="101"/>
        <v>214.46802822072246</v>
      </c>
      <c r="AA219" s="123">
        <f t="shared" si="102"/>
        <v>101.88527673227028</v>
      </c>
      <c r="AB219" s="124">
        <f t="shared" si="103"/>
        <v>6.2499999999999991</v>
      </c>
    </row>
    <row r="220" spans="1:28" x14ac:dyDescent="0.35">
      <c r="A220" s="103" t="s">
        <v>647</v>
      </c>
      <c r="B220" s="103" t="s">
        <v>149</v>
      </c>
      <c r="C220" s="104">
        <v>44333</v>
      </c>
      <c r="D220" s="178">
        <v>55290</v>
      </c>
      <c r="E220" s="178">
        <v>55290</v>
      </c>
      <c r="F220" s="59">
        <v>6.45</v>
      </c>
      <c r="G220" s="112">
        <v>6.45</v>
      </c>
      <c r="H220" s="112">
        <v>6</v>
      </c>
      <c r="I220" s="113">
        <v>30</v>
      </c>
      <c r="J220" s="110"/>
      <c r="K220" s="110"/>
      <c r="L220" s="110"/>
      <c r="M220" s="114">
        <v>4.25</v>
      </c>
      <c r="N220" s="114">
        <v>4.25</v>
      </c>
      <c r="O220" s="110"/>
      <c r="P220" s="116">
        <f>VLOOKUP(S220,'Incremented Rates (2)'!$C$2:$E$33,3,TRUE)</f>
        <v>6.2499999999999991</v>
      </c>
      <c r="Q220" s="76">
        <f t="shared" si="51"/>
        <v>6.2499999999999991</v>
      </c>
      <c r="R220" s="177">
        <f t="shared" si="52"/>
        <v>6.2499999999999991</v>
      </c>
      <c r="S220" s="117">
        <f t="shared" si="104"/>
        <v>9222</v>
      </c>
      <c r="T220" s="118">
        <f t="shared" si="105"/>
        <v>25.265753424657536</v>
      </c>
      <c r="U220" s="118">
        <f t="shared" si="106"/>
        <v>50.531506849315072</v>
      </c>
      <c r="V220" s="119">
        <f t="shared" si="97"/>
        <v>64.5</v>
      </c>
      <c r="W220" s="120">
        <f t="shared" si="98"/>
        <v>32.25</v>
      </c>
      <c r="X220" s="121">
        <f t="shared" si="99"/>
        <v>3.1249999999999997E-2</v>
      </c>
      <c r="Y220" s="122">
        <f t="shared" si="100"/>
        <v>814.03910513226697</v>
      </c>
      <c r="Z220" s="119">
        <f t="shared" si="101"/>
        <v>211.20241750749341</v>
      </c>
      <c r="AA220" s="123">
        <f t="shared" si="102"/>
        <v>102.52415226397605</v>
      </c>
      <c r="AB220" s="124">
        <f t="shared" si="103"/>
        <v>6.2499999999999991</v>
      </c>
    </row>
    <row r="221" spans="1:28" x14ac:dyDescent="0.35">
      <c r="A221" s="103" t="s">
        <v>658</v>
      </c>
      <c r="B221" s="103" t="s">
        <v>149</v>
      </c>
      <c r="C221" s="104">
        <v>44425</v>
      </c>
      <c r="D221" s="178">
        <v>55382</v>
      </c>
      <c r="E221" s="178">
        <v>55382</v>
      </c>
      <c r="F221" s="59">
        <v>6.5</v>
      </c>
      <c r="G221" s="112">
        <v>6.5</v>
      </c>
      <c r="H221" s="112">
        <v>6.5</v>
      </c>
      <c r="I221" s="113">
        <v>30</v>
      </c>
      <c r="J221" s="110"/>
      <c r="K221" s="110"/>
      <c r="L221" s="110"/>
      <c r="M221" s="114">
        <v>4.25</v>
      </c>
      <c r="N221" s="114">
        <v>4.25</v>
      </c>
      <c r="O221" s="110"/>
      <c r="P221" s="116">
        <f>VLOOKUP(S221,'Incremented Rates (2)'!$C$2:$E$33,3,TRUE)</f>
        <v>6.2965999999999989</v>
      </c>
      <c r="Q221" s="76">
        <f t="shared" si="51"/>
        <v>6.2965999999999989</v>
      </c>
      <c r="R221" s="177">
        <f t="shared" si="52"/>
        <v>6.2965999999999989</v>
      </c>
      <c r="S221" s="117">
        <f t="shared" si="104"/>
        <v>9314</v>
      </c>
      <c r="T221" s="118">
        <f t="shared" si="105"/>
        <v>25.517808219178082</v>
      </c>
      <c r="U221" s="118">
        <f t="shared" si="106"/>
        <v>51.035616438356165</v>
      </c>
      <c r="V221" s="119">
        <f t="shared" si="97"/>
        <v>65</v>
      </c>
      <c r="W221" s="120">
        <f t="shared" si="98"/>
        <v>32.5</v>
      </c>
      <c r="X221" s="121">
        <f t="shared" si="99"/>
        <v>3.1482999999999997E-2</v>
      </c>
      <c r="Y221" s="122">
        <f t="shared" si="100"/>
        <v>820.09504114445201</v>
      </c>
      <c r="Z221" s="119">
        <f t="shared" si="101"/>
        <v>205.56762521997607</v>
      </c>
      <c r="AA221" s="123">
        <f t="shared" si="102"/>
        <v>102.5662666364428</v>
      </c>
      <c r="AB221" s="124">
        <f t="shared" si="103"/>
        <v>6.2965999999999989</v>
      </c>
    </row>
    <row r="222" spans="1:28" s="240" customFormat="1" x14ac:dyDescent="0.35">
      <c r="A222" s="103" t="s">
        <v>664</v>
      </c>
      <c r="B222" s="228" t="s">
        <v>149</v>
      </c>
      <c r="C222" s="229">
        <v>44516</v>
      </c>
      <c r="D222" s="229">
        <v>55473</v>
      </c>
      <c r="E222" s="229">
        <v>55473</v>
      </c>
      <c r="F222" s="112">
        <v>6.5</v>
      </c>
      <c r="G222" s="112">
        <v>6.5</v>
      </c>
      <c r="H222" s="112">
        <v>6.5</v>
      </c>
      <c r="I222" s="113">
        <v>30</v>
      </c>
      <c r="J222" s="112"/>
      <c r="K222" s="112"/>
      <c r="L222" s="112"/>
      <c r="M222" s="114">
        <v>4.25</v>
      </c>
      <c r="N222" s="114">
        <v>4.25</v>
      </c>
      <c r="O222" s="115"/>
      <c r="P222" s="116">
        <f>VLOOKUP(S222,'Incremented Rates (2)'!$C$2:$E$33,3,TRUE)</f>
        <v>6.2965999999999989</v>
      </c>
      <c r="Q222" s="76">
        <f t="shared" si="51"/>
        <v>6.2965999999999989</v>
      </c>
      <c r="R222" s="177">
        <f t="shared" si="52"/>
        <v>6.2965999999999989</v>
      </c>
      <c r="S222" s="231">
        <f t="shared" si="104"/>
        <v>9405</v>
      </c>
      <c r="T222" s="232">
        <f t="shared" si="105"/>
        <v>25.767123287671232</v>
      </c>
      <c r="U222" s="232">
        <f t="shared" si="106"/>
        <v>51.534246575342465</v>
      </c>
      <c r="V222" s="119">
        <f t="shared" si="97"/>
        <v>65</v>
      </c>
      <c r="W222" s="120">
        <f t="shared" si="98"/>
        <v>32.5</v>
      </c>
      <c r="X222" s="121">
        <f t="shared" si="99"/>
        <v>3.1482999999999997E-2</v>
      </c>
      <c r="Y222" s="233">
        <f t="shared" si="100"/>
        <v>823.34978041403406</v>
      </c>
      <c r="Z222" s="119">
        <f t="shared" si="101"/>
        <v>202.41473425307595</v>
      </c>
      <c r="AA222" s="234">
        <f t="shared" si="102"/>
        <v>102.57645146671101</v>
      </c>
      <c r="AB222" s="124">
        <f t="shared" ref="AB222:AB227" si="107">R222</f>
        <v>6.2965999999999989</v>
      </c>
    </row>
    <row r="223" spans="1:28" s="240" customFormat="1" x14ac:dyDescent="0.35">
      <c r="A223" s="103" t="s">
        <v>665</v>
      </c>
      <c r="B223" s="228" t="s">
        <v>149</v>
      </c>
      <c r="C223" s="229">
        <v>44635</v>
      </c>
      <c r="D223" s="229">
        <v>55593</v>
      </c>
      <c r="E223" s="229">
        <v>55593</v>
      </c>
      <c r="F223" s="112">
        <v>6.5</v>
      </c>
      <c r="G223" s="112">
        <v>6.5</v>
      </c>
      <c r="H223" s="112">
        <v>6.5</v>
      </c>
      <c r="I223" s="113">
        <v>30</v>
      </c>
      <c r="J223" s="112"/>
      <c r="K223" s="112"/>
      <c r="L223" s="112"/>
      <c r="M223" s="114">
        <v>4.25</v>
      </c>
      <c r="N223" s="114">
        <v>4.25</v>
      </c>
      <c r="O223" s="115"/>
      <c r="P223" s="116">
        <f>VLOOKUP(S223,'Incremented Rates (2)'!$C$2:$E$33,3,TRUE)</f>
        <v>6.2965999999999989</v>
      </c>
      <c r="Q223" s="76">
        <f t="shared" si="51"/>
        <v>6.2965999999999989</v>
      </c>
      <c r="R223" s="177">
        <f t="shared" si="52"/>
        <v>6.2965999999999989</v>
      </c>
      <c r="S223" s="231">
        <f t="shared" ref="S223:S228" si="108">E223-$E$1</f>
        <v>9525</v>
      </c>
      <c r="T223" s="232">
        <f t="shared" ref="T223:T228" si="109">S223/365</f>
        <v>26.095890410958905</v>
      </c>
      <c r="U223" s="232">
        <f t="shared" ref="U223:U228" si="110">T223*2</f>
        <v>52.19178082191781</v>
      </c>
      <c r="V223" s="119">
        <f t="shared" ref="V223:V228" si="111">(1000*F223)/100</f>
        <v>65</v>
      </c>
      <c r="W223" s="120">
        <f t="shared" ref="W223:W228" si="112">V223/2</f>
        <v>32.5</v>
      </c>
      <c r="X223" s="121">
        <f t="shared" ref="X223:X228" si="113">R223/2/100</f>
        <v>3.1482999999999997E-2</v>
      </c>
      <c r="Y223" s="233">
        <f t="shared" ref="Y223:Y228" si="114">((1-((1+X223)^(-U223)))/(X223))*(W223)</f>
        <v>827.56555194054386</v>
      </c>
      <c r="Z223" s="119">
        <f t="shared" ref="Z223:Z228" si="115">1000/((1+X223)^(U223))</f>
        <v>198.33088394633415</v>
      </c>
      <c r="AA223" s="234">
        <f t="shared" ref="AA223:AA228" si="116">(Z223+Y223)/10</f>
        <v>102.58964358868779</v>
      </c>
      <c r="AB223" s="124">
        <f t="shared" si="107"/>
        <v>6.2965999999999989</v>
      </c>
    </row>
    <row r="224" spans="1:28" s="235" customFormat="1" x14ac:dyDescent="0.35">
      <c r="A224" s="103" t="s">
        <v>671</v>
      </c>
      <c r="B224" s="228" t="s">
        <v>149</v>
      </c>
      <c r="C224" s="229">
        <v>44727</v>
      </c>
      <c r="D224" s="229">
        <v>55685</v>
      </c>
      <c r="E224" s="229">
        <v>55685</v>
      </c>
      <c r="F224" s="112">
        <v>6.5</v>
      </c>
      <c r="G224" s="112">
        <v>6.5</v>
      </c>
      <c r="H224" s="112">
        <v>6.5</v>
      </c>
      <c r="I224" s="113">
        <v>30</v>
      </c>
      <c r="J224" s="112"/>
      <c r="K224" s="112"/>
      <c r="L224" s="112"/>
      <c r="M224" s="114">
        <v>4.25</v>
      </c>
      <c r="N224" s="114">
        <v>4.25</v>
      </c>
      <c r="O224" s="115"/>
      <c r="P224" s="116">
        <f>VLOOKUP(S224,'Incremented Rates (2)'!$C$2:$E$33,3,TRUE)</f>
        <v>6.2965999999999989</v>
      </c>
      <c r="Q224" s="76">
        <f t="shared" si="51"/>
        <v>6.2965999999999989</v>
      </c>
      <c r="R224" s="177">
        <f t="shared" si="52"/>
        <v>6.2965999999999989</v>
      </c>
      <c r="S224" s="231">
        <f t="shared" si="108"/>
        <v>9617</v>
      </c>
      <c r="T224" s="232">
        <f t="shared" si="109"/>
        <v>26.347945205479451</v>
      </c>
      <c r="U224" s="232">
        <f t="shared" si="110"/>
        <v>52.695890410958903</v>
      </c>
      <c r="V224" s="119">
        <f t="shared" si="111"/>
        <v>65</v>
      </c>
      <c r="W224" s="120">
        <f t="shared" si="112"/>
        <v>32.5</v>
      </c>
      <c r="X224" s="121">
        <f t="shared" si="113"/>
        <v>3.1482999999999997E-2</v>
      </c>
      <c r="Y224" s="233">
        <f t="shared" si="114"/>
        <v>830.73995069977627</v>
      </c>
      <c r="Z224" s="119">
        <f t="shared" si="115"/>
        <v>195.25581944981369</v>
      </c>
      <c r="AA224" s="234">
        <f t="shared" si="116"/>
        <v>102.59957701495901</v>
      </c>
      <c r="AB224" s="124">
        <f t="shared" si="107"/>
        <v>6.2965999999999989</v>
      </c>
    </row>
    <row r="225" spans="1:28" s="235" customFormat="1" x14ac:dyDescent="0.35">
      <c r="A225" s="103" t="s">
        <v>678</v>
      </c>
      <c r="B225" s="228" t="s">
        <v>149</v>
      </c>
      <c r="C225" s="229">
        <v>44818</v>
      </c>
      <c r="D225" s="229">
        <v>55776</v>
      </c>
      <c r="E225" s="229">
        <v>55776</v>
      </c>
      <c r="F225" s="112">
        <v>6.5</v>
      </c>
      <c r="G225" s="112">
        <v>6.5</v>
      </c>
      <c r="H225" s="112">
        <v>6.5</v>
      </c>
      <c r="I225" s="113">
        <v>30</v>
      </c>
      <c r="J225" s="112"/>
      <c r="K225" s="112"/>
      <c r="L225" s="112"/>
      <c r="M225" s="114">
        <v>4.25</v>
      </c>
      <c r="N225" s="114">
        <v>4.25</v>
      </c>
      <c r="O225" s="115"/>
      <c r="P225" s="230">
        <f>VLOOKUP(S225,'Incremented Rates (2)'!$C$2:$E$33,3,TRUE)</f>
        <v>6.3431999999999986</v>
      </c>
      <c r="Q225" s="76">
        <f t="shared" ref="Q225:Q230" si="117">P225</f>
        <v>6.3431999999999986</v>
      </c>
      <c r="R225" s="177">
        <f t="shared" ref="R225:R230" si="118">P225</f>
        <v>6.3431999999999986</v>
      </c>
      <c r="S225" s="231">
        <f t="shared" si="108"/>
        <v>9708</v>
      </c>
      <c r="T225" s="232">
        <f t="shared" si="109"/>
        <v>26.597260273972601</v>
      </c>
      <c r="U225" s="232">
        <f t="shared" si="110"/>
        <v>53.194520547945203</v>
      </c>
      <c r="V225" s="119">
        <f t="shared" si="111"/>
        <v>65</v>
      </c>
      <c r="W225" s="120">
        <f t="shared" si="112"/>
        <v>32.5</v>
      </c>
      <c r="X225" s="121">
        <f t="shared" si="113"/>
        <v>3.1715999999999994E-2</v>
      </c>
      <c r="Y225" s="233">
        <f t="shared" si="114"/>
        <v>830.05861357043864</v>
      </c>
      <c r="Z225" s="119">
        <f t="shared" si="115"/>
        <v>189.9649542153837</v>
      </c>
      <c r="AA225" s="234">
        <f t="shared" si="116"/>
        <v>102.00235677858224</v>
      </c>
      <c r="AB225" s="124">
        <f t="shared" si="107"/>
        <v>6.3431999999999986</v>
      </c>
    </row>
    <row r="226" spans="1:28" s="235" customFormat="1" x14ac:dyDescent="0.35">
      <c r="A226" s="103" t="s">
        <v>685</v>
      </c>
      <c r="B226" s="228" t="s">
        <v>149</v>
      </c>
      <c r="C226" s="229">
        <v>44909</v>
      </c>
      <c r="D226" s="229">
        <v>55867</v>
      </c>
      <c r="E226" s="229">
        <v>55867</v>
      </c>
      <c r="F226" s="112">
        <v>6.51</v>
      </c>
      <c r="G226" s="112">
        <v>6.51</v>
      </c>
      <c r="H226" s="112">
        <v>6.5</v>
      </c>
      <c r="I226" s="113">
        <v>30</v>
      </c>
      <c r="J226" s="112"/>
      <c r="K226" s="112"/>
      <c r="L226" s="112"/>
      <c r="M226" s="114">
        <v>4.25</v>
      </c>
      <c r="N226" s="114">
        <v>4.25</v>
      </c>
      <c r="O226" s="115"/>
      <c r="P226" s="230">
        <f>VLOOKUP(S226,'Incremented Rates (2)'!$C$2:$E$33,3,TRUE)</f>
        <v>6.3431999999999986</v>
      </c>
      <c r="Q226" s="76">
        <f t="shared" si="117"/>
        <v>6.3431999999999986</v>
      </c>
      <c r="R226" s="177">
        <f t="shared" si="118"/>
        <v>6.3431999999999986</v>
      </c>
      <c r="S226" s="231">
        <f t="shared" si="108"/>
        <v>9799</v>
      </c>
      <c r="T226" s="232">
        <f t="shared" si="109"/>
        <v>26.846575342465755</v>
      </c>
      <c r="U226" s="232">
        <f t="shared" si="110"/>
        <v>53.69315068493151</v>
      </c>
      <c r="V226" s="119">
        <f t="shared" si="111"/>
        <v>65.099999999999994</v>
      </c>
      <c r="W226" s="120">
        <f t="shared" si="112"/>
        <v>32.549999999999997</v>
      </c>
      <c r="X226" s="121">
        <f t="shared" si="113"/>
        <v>3.1715999999999994E-2</v>
      </c>
      <c r="Y226" s="233">
        <f t="shared" si="114"/>
        <v>834.34744612339853</v>
      </c>
      <c r="Z226" s="119">
        <f t="shared" si="115"/>
        <v>187.03030410907203</v>
      </c>
      <c r="AA226" s="234">
        <f t="shared" si="116"/>
        <v>102.13777502324706</v>
      </c>
      <c r="AB226" s="124">
        <f t="shared" si="107"/>
        <v>6.3431999999999986</v>
      </c>
    </row>
    <row r="227" spans="1:28" s="235" customFormat="1" x14ac:dyDescent="0.35">
      <c r="A227" s="103" t="s">
        <v>694</v>
      </c>
      <c r="B227" s="228" t="s">
        <v>149</v>
      </c>
      <c r="C227" s="229">
        <v>45037</v>
      </c>
      <c r="D227" s="229">
        <v>55995</v>
      </c>
      <c r="E227" s="229">
        <v>55995</v>
      </c>
      <c r="F227" s="112">
        <v>6.52</v>
      </c>
      <c r="G227" s="112">
        <v>6.52</v>
      </c>
      <c r="H227" s="112">
        <v>6.51</v>
      </c>
      <c r="I227" s="113">
        <v>30</v>
      </c>
      <c r="J227" s="112"/>
      <c r="K227" s="112"/>
      <c r="L227" s="112"/>
      <c r="M227" s="114">
        <v>4.25</v>
      </c>
      <c r="N227" s="114">
        <v>4.25</v>
      </c>
      <c r="O227" s="115"/>
      <c r="P227" s="230">
        <f>VLOOKUP(S227,'Incremented Rates (2)'!$C$2:$E$33,3,TRUE)</f>
        <v>6.3431999999999986</v>
      </c>
      <c r="Q227" s="242">
        <f t="shared" si="117"/>
        <v>6.3431999999999986</v>
      </c>
      <c r="R227" s="177">
        <f t="shared" si="118"/>
        <v>6.3431999999999986</v>
      </c>
      <c r="S227" s="231">
        <f t="shared" si="108"/>
        <v>9927</v>
      </c>
      <c r="T227" s="232">
        <f t="shared" si="109"/>
        <v>27.197260273972603</v>
      </c>
      <c r="U227" s="232">
        <f t="shared" si="110"/>
        <v>54.394520547945206</v>
      </c>
      <c r="V227" s="119">
        <f t="shared" si="111"/>
        <v>65.2</v>
      </c>
      <c r="W227" s="120">
        <f t="shared" si="112"/>
        <v>32.6</v>
      </c>
      <c r="X227" s="121">
        <f t="shared" si="113"/>
        <v>3.1715999999999994E-2</v>
      </c>
      <c r="Y227" s="233">
        <f t="shared" si="114"/>
        <v>839.79329262689976</v>
      </c>
      <c r="Z227" s="119">
        <f t="shared" si="115"/>
        <v>182.97901628973167</v>
      </c>
      <c r="AA227" s="234">
        <f t="shared" si="116"/>
        <v>102.27723089166315</v>
      </c>
      <c r="AB227" s="124">
        <f t="shared" si="107"/>
        <v>6.3431999999999986</v>
      </c>
    </row>
    <row r="228" spans="1:28" s="235" customFormat="1" x14ac:dyDescent="0.35">
      <c r="A228" s="103" t="s">
        <v>712</v>
      </c>
      <c r="B228" s="228" t="s">
        <v>149</v>
      </c>
      <c r="C228" s="229">
        <v>45128</v>
      </c>
      <c r="D228" s="229">
        <v>56086</v>
      </c>
      <c r="E228" s="229">
        <v>56086</v>
      </c>
      <c r="F228" s="112">
        <v>6.59</v>
      </c>
      <c r="G228" s="112">
        <v>6.59</v>
      </c>
      <c r="H228" s="112">
        <v>6.52</v>
      </c>
      <c r="I228" s="113">
        <v>30</v>
      </c>
      <c r="J228" s="112"/>
      <c r="K228" s="112"/>
      <c r="L228" s="112"/>
      <c r="M228" s="114">
        <v>4.25</v>
      </c>
      <c r="N228" s="114">
        <v>4.25</v>
      </c>
      <c r="O228" s="115"/>
      <c r="P228" s="230">
        <f>VLOOKUP(S228,'Incremented Rates (2)'!$C$2:$E$33,3,TRUE)</f>
        <v>6.3431999999999986</v>
      </c>
      <c r="Q228" s="76">
        <f t="shared" si="117"/>
        <v>6.3431999999999986</v>
      </c>
      <c r="R228" s="177">
        <f t="shared" si="118"/>
        <v>6.3431999999999986</v>
      </c>
      <c r="S228" s="231">
        <f t="shared" si="108"/>
        <v>10018</v>
      </c>
      <c r="T228" s="232">
        <f t="shared" si="109"/>
        <v>27.446575342465753</v>
      </c>
      <c r="U228" s="232">
        <f t="shared" si="110"/>
        <v>54.893150684931506</v>
      </c>
      <c r="V228" s="119">
        <f t="shared" si="111"/>
        <v>65.900000000000006</v>
      </c>
      <c r="W228" s="120">
        <f t="shared" si="112"/>
        <v>32.950000000000003</v>
      </c>
      <c r="X228" s="121">
        <f t="shared" si="113"/>
        <v>3.1715999999999994E-2</v>
      </c>
      <c r="Y228" s="233">
        <f t="shared" si="114"/>
        <v>851.74618880641287</v>
      </c>
      <c r="Z228" s="119">
        <f t="shared" si="115"/>
        <v>180.15228758166364</v>
      </c>
      <c r="AA228" s="234">
        <f t="shared" si="116"/>
        <v>103.18984763880765</v>
      </c>
      <c r="AB228" s="124">
        <f t="shared" ref="AB228:AB233" si="119">R228</f>
        <v>6.3431999999999986</v>
      </c>
    </row>
    <row r="229" spans="1:28" s="235" customFormat="1" x14ac:dyDescent="0.35">
      <c r="A229" s="103" t="s">
        <v>718</v>
      </c>
      <c r="B229" s="228" t="s">
        <v>149</v>
      </c>
      <c r="C229" s="229">
        <v>45215</v>
      </c>
      <c r="D229" s="229">
        <v>56173</v>
      </c>
      <c r="E229" s="229">
        <v>56173</v>
      </c>
      <c r="F229" s="112">
        <v>6.59</v>
      </c>
      <c r="G229" s="112">
        <v>6.59</v>
      </c>
      <c r="H229" s="112">
        <v>6.52</v>
      </c>
      <c r="I229" s="113">
        <v>30</v>
      </c>
      <c r="J229" s="112"/>
      <c r="K229" s="112"/>
      <c r="L229" s="112"/>
      <c r="M229" s="114">
        <v>4.25</v>
      </c>
      <c r="N229" s="114">
        <v>4.25</v>
      </c>
      <c r="O229" s="115"/>
      <c r="P229" s="230">
        <f>VLOOKUP(S229,'Incremented Rates (2)'!$C$2:$E$33,3,TRUE)</f>
        <v>6.3897999999999984</v>
      </c>
      <c r="Q229" s="76">
        <f t="shared" si="117"/>
        <v>6.3897999999999984</v>
      </c>
      <c r="R229" s="177">
        <f t="shared" si="118"/>
        <v>6.3897999999999984</v>
      </c>
      <c r="S229" s="231">
        <f t="shared" ref="S229:S234" si="120">E229-$E$1</f>
        <v>10105</v>
      </c>
      <c r="T229" s="232">
        <f t="shared" ref="T229:T234" si="121">S229/365</f>
        <v>27.684931506849313</v>
      </c>
      <c r="U229" s="232">
        <f t="shared" ref="U229:U234" si="122">T229*2</f>
        <v>55.369863013698627</v>
      </c>
      <c r="V229" s="119">
        <f t="shared" ref="V229:V234" si="123">(1000*F229)/100</f>
        <v>65.900000000000006</v>
      </c>
      <c r="W229" s="120">
        <f t="shared" ref="W229:W234" si="124">V229/2</f>
        <v>32.950000000000003</v>
      </c>
      <c r="X229" s="121">
        <f t="shared" ref="X229:X234" si="125">R229/2/100</f>
        <v>3.1948999999999991E-2</v>
      </c>
      <c r="Y229" s="233">
        <f t="shared" ref="Y229:Y234" si="126">((1-((1+X229)^(-U229)))/(X229))*(W229)</f>
        <v>850.55401779266367</v>
      </c>
      <c r="Z229" s="119">
        <f t="shared" ref="Z229:Z234" si="127">1000/((1+X229)^(U229))</f>
        <v>175.28527118489214</v>
      </c>
      <c r="AA229" s="234">
        <f t="shared" ref="AA229:AA234" si="128">(Z229+Y229)/10</f>
        <v>102.58392889775557</v>
      </c>
      <c r="AB229" s="124">
        <f t="shared" si="119"/>
        <v>6.3897999999999984</v>
      </c>
    </row>
    <row r="230" spans="1:28" s="235" customFormat="1" x14ac:dyDescent="0.35">
      <c r="A230" s="103" t="s">
        <v>730</v>
      </c>
      <c r="B230" s="228" t="s">
        <v>149</v>
      </c>
      <c r="C230" s="229">
        <v>45309</v>
      </c>
      <c r="D230" s="229">
        <v>56267</v>
      </c>
      <c r="E230" s="229">
        <v>56267</v>
      </c>
      <c r="F230" s="112">
        <v>6.59</v>
      </c>
      <c r="G230" s="112">
        <v>6.59</v>
      </c>
      <c r="H230" s="112">
        <v>6.52</v>
      </c>
      <c r="I230" s="113">
        <v>30</v>
      </c>
      <c r="J230" s="112"/>
      <c r="K230" s="112"/>
      <c r="L230" s="112"/>
      <c r="M230" s="114">
        <v>4.25</v>
      </c>
      <c r="N230" s="114">
        <v>4.25</v>
      </c>
      <c r="O230" s="115"/>
      <c r="P230" s="230">
        <f>VLOOKUP(S230,'Incremented Rates (2)'!$C$2:$E$33,3,TRUE)</f>
        <v>6.3897999999999984</v>
      </c>
      <c r="Q230" s="76">
        <f t="shared" si="117"/>
        <v>6.3897999999999984</v>
      </c>
      <c r="R230" s="177">
        <f t="shared" si="118"/>
        <v>6.3897999999999984</v>
      </c>
      <c r="S230" s="231">
        <f t="shared" si="120"/>
        <v>10199</v>
      </c>
      <c r="T230" s="232">
        <f t="shared" si="121"/>
        <v>27.942465753424656</v>
      </c>
      <c r="U230" s="232">
        <f t="shared" si="122"/>
        <v>55.884931506849313</v>
      </c>
      <c r="V230" s="119">
        <f t="shared" si="123"/>
        <v>65.900000000000006</v>
      </c>
      <c r="W230" s="120">
        <f t="shared" si="124"/>
        <v>32.950000000000003</v>
      </c>
      <c r="X230" s="121">
        <f t="shared" si="125"/>
        <v>3.1948999999999991E-2</v>
      </c>
      <c r="Y230" s="233">
        <f t="shared" si="126"/>
        <v>853.4587499917742</v>
      </c>
      <c r="Z230" s="119">
        <f t="shared" si="127"/>
        <v>172.4687828987197</v>
      </c>
      <c r="AA230" s="234">
        <f t="shared" si="128"/>
        <v>102.5927532890494</v>
      </c>
      <c r="AB230" s="124">
        <f t="shared" si="119"/>
        <v>6.3897999999999984</v>
      </c>
    </row>
    <row r="231" spans="1:28" s="235" customFormat="1" x14ac:dyDescent="0.35">
      <c r="A231" s="103" t="s">
        <v>735</v>
      </c>
      <c r="B231" s="228" t="s">
        <v>149</v>
      </c>
      <c r="C231" s="229">
        <v>45337</v>
      </c>
      <c r="D231" s="229">
        <v>56295</v>
      </c>
      <c r="E231" s="229">
        <v>56295</v>
      </c>
      <c r="F231" s="112">
        <v>6.59</v>
      </c>
      <c r="G231" s="112">
        <v>6.59</v>
      </c>
      <c r="H231" s="112">
        <v>6.52</v>
      </c>
      <c r="I231" s="113">
        <v>30</v>
      </c>
      <c r="J231" s="112"/>
      <c r="K231" s="112"/>
      <c r="L231" s="112"/>
      <c r="M231" s="114">
        <v>4.25</v>
      </c>
      <c r="N231" s="114">
        <v>4.25</v>
      </c>
      <c r="O231" s="115"/>
      <c r="P231" s="230">
        <f>VLOOKUP(S231,'Incremented Rates (2)'!$C$2:$E$33,3,TRUE)</f>
        <v>6.3897999999999984</v>
      </c>
      <c r="Q231" s="76">
        <f t="shared" ref="Q231:Q237" si="129">P231</f>
        <v>6.3897999999999984</v>
      </c>
      <c r="R231" s="177">
        <f t="shared" ref="R231:R236" si="130">P231</f>
        <v>6.3897999999999984</v>
      </c>
      <c r="S231" s="231">
        <f t="shared" si="120"/>
        <v>10227</v>
      </c>
      <c r="T231" s="232">
        <f t="shared" si="121"/>
        <v>28.019178082191782</v>
      </c>
      <c r="U231" s="232">
        <f t="shared" si="122"/>
        <v>56.038356164383565</v>
      </c>
      <c r="V231" s="119">
        <f t="shared" si="123"/>
        <v>65.900000000000006</v>
      </c>
      <c r="W231" s="120">
        <f t="shared" si="124"/>
        <v>32.950000000000003</v>
      </c>
      <c r="X231" s="121">
        <f t="shared" si="125"/>
        <v>3.1948999999999991E-2</v>
      </c>
      <c r="Y231" s="233">
        <f t="shared" si="126"/>
        <v>854.3149332506099</v>
      </c>
      <c r="Z231" s="119">
        <f t="shared" si="127"/>
        <v>171.63860994161683</v>
      </c>
      <c r="AA231" s="234">
        <f t="shared" si="128"/>
        <v>102.59535431922268</v>
      </c>
      <c r="AB231" s="124">
        <f t="shared" si="119"/>
        <v>6.3897999999999984</v>
      </c>
    </row>
    <row r="232" spans="1:28" s="235" customFormat="1" x14ac:dyDescent="0.35">
      <c r="A232" s="103" t="s">
        <v>742</v>
      </c>
      <c r="B232" s="228" t="s">
        <v>149</v>
      </c>
      <c r="C232" s="229">
        <v>45398</v>
      </c>
      <c r="D232" s="229">
        <v>56355</v>
      </c>
      <c r="E232" s="229">
        <v>56355</v>
      </c>
      <c r="F232" s="112">
        <v>6.59</v>
      </c>
      <c r="G232" s="112">
        <v>6.59</v>
      </c>
      <c r="H232" s="112">
        <v>6.52</v>
      </c>
      <c r="I232" s="113">
        <v>30</v>
      </c>
      <c r="J232" s="112"/>
      <c r="K232" s="112"/>
      <c r="L232" s="112"/>
      <c r="M232" s="114">
        <v>4.25</v>
      </c>
      <c r="N232" s="114">
        <v>4.25</v>
      </c>
      <c r="O232" s="115"/>
      <c r="P232" s="230">
        <f>VLOOKUP(S232,'Incremented Rates (2)'!$C$2:$E$33,3,TRUE)</f>
        <v>6.3897999999999984</v>
      </c>
      <c r="Q232" s="76">
        <f t="shared" si="129"/>
        <v>6.3897999999999984</v>
      </c>
      <c r="R232" s="177">
        <f t="shared" si="130"/>
        <v>6.3897999999999984</v>
      </c>
      <c r="S232" s="231">
        <f t="shared" si="120"/>
        <v>10287</v>
      </c>
      <c r="T232" s="232">
        <f t="shared" si="121"/>
        <v>28.183561643835617</v>
      </c>
      <c r="U232" s="232">
        <f t="shared" si="122"/>
        <v>56.367123287671234</v>
      </c>
      <c r="V232" s="119">
        <f t="shared" si="123"/>
        <v>65.900000000000006</v>
      </c>
      <c r="W232" s="120">
        <f t="shared" si="124"/>
        <v>32.950000000000003</v>
      </c>
      <c r="X232" s="121">
        <f t="shared" si="125"/>
        <v>3.1948999999999991E-2</v>
      </c>
      <c r="Y232" s="233">
        <f t="shared" si="126"/>
        <v>856.13575955918361</v>
      </c>
      <c r="Z232" s="119">
        <f t="shared" si="127"/>
        <v>169.8730991758317</v>
      </c>
      <c r="AA232" s="234">
        <f t="shared" si="128"/>
        <v>102.60088587350154</v>
      </c>
      <c r="AB232" s="124">
        <f t="shared" si="119"/>
        <v>6.3897999999999984</v>
      </c>
    </row>
    <row r="233" spans="1:28" s="235" customFormat="1" x14ac:dyDescent="0.35">
      <c r="A233" s="103" t="s">
        <v>748</v>
      </c>
      <c r="B233" s="228" t="s">
        <v>149</v>
      </c>
      <c r="C233" s="229">
        <v>45443</v>
      </c>
      <c r="D233" s="229">
        <v>56400</v>
      </c>
      <c r="E233" s="229">
        <v>56400</v>
      </c>
      <c r="F233" s="112">
        <v>6.59</v>
      </c>
      <c r="G233" s="112">
        <v>6.59</v>
      </c>
      <c r="H233" s="112">
        <v>6.52</v>
      </c>
      <c r="I233" s="113">
        <v>30</v>
      </c>
      <c r="J233" s="112"/>
      <c r="K233" s="112"/>
      <c r="L233" s="112"/>
      <c r="M233" s="114">
        <v>4.25</v>
      </c>
      <c r="N233" s="114">
        <v>4.25</v>
      </c>
      <c r="O233" s="115"/>
      <c r="P233" s="230">
        <f>VLOOKUP(S233,'Incremented Rates (2)'!$C$2:$E$33,3,TRUE)</f>
        <v>6.3897999999999984</v>
      </c>
      <c r="Q233" s="76">
        <f t="shared" si="129"/>
        <v>6.3897999999999984</v>
      </c>
      <c r="R233" s="177">
        <f t="shared" si="130"/>
        <v>6.3897999999999984</v>
      </c>
      <c r="S233" s="231">
        <f t="shared" si="120"/>
        <v>10332</v>
      </c>
      <c r="T233" s="232">
        <f t="shared" si="121"/>
        <v>28.306849315068494</v>
      </c>
      <c r="U233" s="232">
        <f t="shared" si="122"/>
        <v>56.613698630136987</v>
      </c>
      <c r="V233" s="119">
        <f t="shared" si="123"/>
        <v>65.900000000000006</v>
      </c>
      <c r="W233" s="120">
        <f t="shared" si="124"/>
        <v>32.950000000000003</v>
      </c>
      <c r="X233" s="121">
        <f t="shared" si="125"/>
        <v>3.1948999999999991E-2</v>
      </c>
      <c r="Y233" s="233">
        <f t="shared" si="126"/>
        <v>857.48907755101368</v>
      </c>
      <c r="Z233" s="119">
        <f t="shared" si="127"/>
        <v>168.56089412208425</v>
      </c>
      <c r="AA233" s="234">
        <f t="shared" si="128"/>
        <v>102.60499716730979</v>
      </c>
      <c r="AB233" s="124">
        <f t="shared" si="119"/>
        <v>6.3897999999999984</v>
      </c>
    </row>
    <row r="234" spans="1:28" s="235" customFormat="1" x14ac:dyDescent="0.35">
      <c r="A234" s="103" t="s">
        <v>754</v>
      </c>
      <c r="B234" s="228" t="s">
        <v>149</v>
      </c>
      <c r="C234" s="229">
        <v>45499</v>
      </c>
      <c r="D234" s="229">
        <v>56456</v>
      </c>
      <c r="E234" s="229">
        <v>56456</v>
      </c>
      <c r="F234" s="112">
        <v>6.62</v>
      </c>
      <c r="G234" s="112">
        <v>6.62</v>
      </c>
      <c r="H234" s="112">
        <v>6.59</v>
      </c>
      <c r="I234" s="113">
        <v>30</v>
      </c>
      <c r="J234" s="112"/>
      <c r="K234" s="112"/>
      <c r="L234" s="112"/>
      <c r="M234" s="114">
        <v>4.25</v>
      </c>
      <c r="N234" s="114">
        <v>4.25</v>
      </c>
      <c r="O234" s="115"/>
      <c r="P234" s="230">
        <f>VLOOKUP(S234,'Incremented Rates (2)'!$C$2:$E$33,3,TRUE)</f>
        <v>6.3897999999999984</v>
      </c>
      <c r="Q234" s="76">
        <f t="shared" si="129"/>
        <v>6.3897999999999984</v>
      </c>
      <c r="R234" s="177">
        <f t="shared" si="130"/>
        <v>6.3897999999999984</v>
      </c>
      <c r="S234" s="231">
        <f t="shared" si="120"/>
        <v>10388</v>
      </c>
      <c r="T234" s="232">
        <f t="shared" si="121"/>
        <v>28.460273972602739</v>
      </c>
      <c r="U234" s="232">
        <f t="shared" si="122"/>
        <v>56.920547945205477</v>
      </c>
      <c r="V234" s="119">
        <f t="shared" si="123"/>
        <v>66.2</v>
      </c>
      <c r="W234" s="120">
        <f t="shared" si="124"/>
        <v>33.1</v>
      </c>
      <c r="X234" s="121">
        <f t="shared" si="125"/>
        <v>3.1948999999999991E-2</v>
      </c>
      <c r="Y234" s="233">
        <f t="shared" si="126"/>
        <v>863.06980902161229</v>
      </c>
      <c r="Z234" s="119">
        <f t="shared" si="127"/>
        <v>166.94207466974376</v>
      </c>
      <c r="AA234" s="234">
        <f t="shared" si="128"/>
        <v>103.00118836913562</v>
      </c>
      <c r="AB234" s="124">
        <f>R234</f>
        <v>6.3897999999999984</v>
      </c>
    </row>
    <row r="235" spans="1:28" s="235" customFormat="1" x14ac:dyDescent="0.35">
      <c r="A235" s="103" t="s">
        <v>758</v>
      </c>
      <c r="B235" s="228" t="s">
        <v>149</v>
      </c>
      <c r="C235" s="229">
        <v>45520</v>
      </c>
      <c r="D235" s="229">
        <v>56477</v>
      </c>
      <c r="E235" s="229">
        <v>56477</v>
      </c>
      <c r="F235" s="112">
        <v>6.62</v>
      </c>
      <c r="G235" s="112">
        <v>6.62</v>
      </c>
      <c r="H235" s="112">
        <v>6.59</v>
      </c>
      <c r="I235" s="113">
        <v>30</v>
      </c>
      <c r="J235" s="112"/>
      <c r="K235" s="112"/>
      <c r="L235" s="112"/>
      <c r="M235" s="114">
        <v>4.25</v>
      </c>
      <c r="N235" s="114">
        <v>4.25</v>
      </c>
      <c r="O235" s="115"/>
      <c r="P235" s="230">
        <f>VLOOKUP(S235,'Incremented Rates (2)'!$C$2:$E$33,3,TRUE)</f>
        <v>6.4363999999999981</v>
      </c>
      <c r="Q235" s="76">
        <f t="shared" si="129"/>
        <v>6.4363999999999981</v>
      </c>
      <c r="R235" s="177">
        <f t="shared" si="130"/>
        <v>6.4363999999999981</v>
      </c>
      <c r="S235" s="231">
        <f>E235-$E$1</f>
        <v>10409</v>
      </c>
      <c r="T235" s="232">
        <f>S235/365</f>
        <v>28.517808219178082</v>
      </c>
      <c r="U235" s="232">
        <f>T235*2</f>
        <v>57.035616438356165</v>
      </c>
      <c r="V235" s="119">
        <f>(1000*F235)/100</f>
        <v>66.2</v>
      </c>
      <c r="W235" s="120">
        <f>V235/2</f>
        <v>33.1</v>
      </c>
      <c r="X235" s="121">
        <f>R235/2/100</f>
        <v>3.2181999999999988E-2</v>
      </c>
      <c r="Y235" s="233">
        <f>((1-((1+X235)^(-U235)))/(X235))*(W235)</f>
        <v>859.63018848806303</v>
      </c>
      <c r="Z235" s="119">
        <f>1000/((1+X235)^(U235))</f>
        <v>164.21091462468786</v>
      </c>
      <c r="AA235" s="234">
        <f>(Z235+Y235)/10</f>
        <v>102.38411031127509</v>
      </c>
      <c r="AB235" s="124">
        <f>R235</f>
        <v>6.4363999999999981</v>
      </c>
    </row>
    <row r="236" spans="1:28" s="235" customFormat="1" x14ac:dyDescent="0.35">
      <c r="A236" s="103" t="s">
        <v>762</v>
      </c>
      <c r="B236" s="228" t="s">
        <v>149</v>
      </c>
      <c r="C236" s="229">
        <v>45551</v>
      </c>
      <c r="D236" s="229">
        <v>56508</v>
      </c>
      <c r="E236" s="229">
        <v>56508</v>
      </c>
      <c r="F236" s="112">
        <v>6.62</v>
      </c>
      <c r="G236" s="112">
        <v>6.62</v>
      </c>
      <c r="H236" s="112">
        <v>6.62</v>
      </c>
      <c r="I236" s="113">
        <v>30</v>
      </c>
      <c r="J236" s="112"/>
      <c r="K236" s="112"/>
      <c r="L236" s="112"/>
      <c r="M236" s="114">
        <v>4.25</v>
      </c>
      <c r="N236" s="114">
        <v>4.25</v>
      </c>
      <c r="O236" s="115"/>
      <c r="P236" s="230">
        <f>VLOOKUP(S236,'Incremented Rates (2)'!$C$2:$E$33,3,TRUE)</f>
        <v>6.4363999999999981</v>
      </c>
      <c r="Q236" s="76">
        <f t="shared" si="129"/>
        <v>6.4363999999999981</v>
      </c>
      <c r="R236" s="177">
        <f t="shared" si="130"/>
        <v>6.4363999999999981</v>
      </c>
      <c r="S236" s="231">
        <f>E236-$E$1</f>
        <v>10440</v>
      </c>
      <c r="T236" s="232">
        <f>S236/365</f>
        <v>28.602739726027398</v>
      </c>
      <c r="U236" s="232">
        <f>T236*2</f>
        <v>57.205479452054796</v>
      </c>
      <c r="V236" s="119">
        <f>(1000*F236)/100</f>
        <v>66.2</v>
      </c>
      <c r="W236" s="120">
        <f>V236/2</f>
        <v>33.1</v>
      </c>
      <c r="X236" s="121">
        <f>R236/2/100</f>
        <v>3.2181999999999988E-2</v>
      </c>
      <c r="Y236" s="233">
        <f>((1-((1+X236)^(-U236)))/(X236))*(W236)</f>
        <v>860.53647334847699</v>
      </c>
      <c r="Z236" s="119">
        <f>1000/((1+X236)^(U236))</f>
        <v>163.32976479454157</v>
      </c>
      <c r="AA236" s="234">
        <f>(Z236+Y236)/10</f>
        <v>102.38662381430186</v>
      </c>
      <c r="AB236" s="124">
        <f>R236</f>
        <v>6.4363999999999981</v>
      </c>
    </row>
    <row r="237" spans="1:28" s="235" customFormat="1" x14ac:dyDescent="0.35">
      <c r="A237" s="224" t="s">
        <v>767</v>
      </c>
      <c r="B237" s="228" t="s">
        <v>149</v>
      </c>
      <c r="C237" s="229">
        <v>45587</v>
      </c>
      <c r="D237" s="229">
        <v>56544</v>
      </c>
      <c r="E237" s="229">
        <v>56544</v>
      </c>
      <c r="F237" s="112">
        <v>6.65</v>
      </c>
      <c r="G237" s="112">
        <v>6.65</v>
      </c>
      <c r="H237" s="112">
        <v>6.62</v>
      </c>
      <c r="I237" s="113">
        <v>30</v>
      </c>
      <c r="J237" s="112"/>
      <c r="K237" s="112"/>
      <c r="L237" s="112"/>
      <c r="M237" s="114">
        <v>4.25</v>
      </c>
      <c r="N237" s="114">
        <v>4.25</v>
      </c>
      <c r="O237" s="115"/>
      <c r="P237" s="230">
        <f>VLOOKUP(S237,'Incremented Rates (2)'!$C$2:$E$33,3,TRUE)</f>
        <v>6.4363999999999981</v>
      </c>
      <c r="Q237" s="76">
        <f t="shared" si="129"/>
        <v>6.4363999999999981</v>
      </c>
      <c r="R237" s="177">
        <f t="shared" ref="R237" si="131">P237</f>
        <v>6.4363999999999981</v>
      </c>
      <c r="S237" s="231">
        <f>E237-$E$1</f>
        <v>10476</v>
      </c>
      <c r="T237" s="232">
        <f>S237/365</f>
        <v>28.701369863013699</v>
      </c>
      <c r="U237" s="232">
        <f>T237*2</f>
        <v>57.402739726027399</v>
      </c>
      <c r="V237" s="119">
        <f>(1000*F237)/100</f>
        <v>66.5</v>
      </c>
      <c r="W237" s="120">
        <f>V237/2</f>
        <v>33.25</v>
      </c>
      <c r="X237" s="121">
        <f>R237/2/100</f>
        <v>3.2181999999999988E-2</v>
      </c>
      <c r="Y237" s="233">
        <f>((1-((1+X237)^(-U237)))/(X237))*(W237)</f>
        <v>865.48728596879585</v>
      </c>
      <c r="Z237" s="119">
        <f>1000/((1+X237)^(U237))</f>
        <v>162.31242595345034</v>
      </c>
      <c r="AA237" s="234">
        <f>(Z237+Y237)/10</f>
        <v>102.77997119222462</v>
      </c>
      <c r="AB237" s="124">
        <f>R237</f>
        <v>6.4363999999999981</v>
      </c>
    </row>
  </sheetData>
  <conditionalFormatting sqref="S6:S7 S55 S120:S121 S193 S16:S17 S64:S68 S128:S130 S134 S137:S139 S79 S27 S34:S37 S84:S87 S93:S95 S141:S144 S42 S52:S53 S99:S101 S146:S147 S9:S11 S57:S59 S103:S105 S150:S153 S13:S14 S61:S62 S107:S110 S20 S71 S159:S160 S22:S23 S73:S74 S113:S115 S76 S117 S81 S29:S30 S123:S125 S32 S90 S163 S209:S220 S44:S46 S166:S191 S48:S50 S97 S132">
    <cfRule type="cellIs" dxfId="101" priority="194" stopIfTrue="1" operator="lessThan">
      <formula>0</formula>
    </cfRule>
  </conditionalFormatting>
  <conditionalFormatting sqref="S192">
    <cfRule type="cellIs" dxfId="100" priority="181" stopIfTrue="1" operator="lessThan">
      <formula>0</formula>
    </cfRule>
  </conditionalFormatting>
  <conditionalFormatting sqref="S54">
    <cfRule type="cellIs" dxfId="99" priority="178" stopIfTrue="1" operator="lessThan">
      <formula>0</formula>
    </cfRule>
  </conditionalFormatting>
  <conditionalFormatting sqref="S118">
    <cfRule type="cellIs" dxfId="98" priority="177" stopIfTrue="1" operator="lessThan">
      <formula>0</formula>
    </cfRule>
  </conditionalFormatting>
  <conditionalFormatting sqref="S15">
    <cfRule type="cellIs" dxfId="97" priority="167" stopIfTrue="1" operator="lessThan">
      <formula>0</formula>
    </cfRule>
  </conditionalFormatting>
  <conditionalFormatting sqref="S63">
    <cfRule type="cellIs" dxfId="96" priority="165" stopIfTrue="1" operator="lessThan">
      <formula>0</formula>
    </cfRule>
  </conditionalFormatting>
  <conditionalFormatting sqref="S127">
    <cfRule type="cellIs" dxfId="95" priority="163" stopIfTrue="1" operator="lessThan">
      <formula>0</formula>
    </cfRule>
  </conditionalFormatting>
  <conditionalFormatting sqref="S194">
    <cfRule type="cellIs" dxfId="94" priority="161" stopIfTrue="1" operator="lessThan">
      <formula>0</formula>
    </cfRule>
  </conditionalFormatting>
  <conditionalFormatting sqref="S221">
    <cfRule type="cellIs" dxfId="93" priority="159" stopIfTrue="1" operator="lessThan">
      <formula>0</formula>
    </cfRule>
  </conditionalFormatting>
  <conditionalFormatting sqref="S21">
    <cfRule type="cellIs" dxfId="92" priority="149" stopIfTrue="1" operator="lessThan">
      <formula>0</formula>
    </cfRule>
  </conditionalFormatting>
  <conditionalFormatting sqref="S72">
    <cfRule type="cellIs" dxfId="91" priority="147" stopIfTrue="1" operator="lessThan">
      <formula>0</formula>
    </cfRule>
  </conditionalFormatting>
  <conditionalFormatting sqref="S133">
    <cfRule type="cellIs" dxfId="90" priority="145" stopIfTrue="1" operator="lessThan">
      <formula>0</formula>
    </cfRule>
  </conditionalFormatting>
  <conditionalFormatting sqref="S195">
    <cfRule type="cellIs" dxfId="89" priority="143" stopIfTrue="1" operator="lessThan">
      <formula>0</formula>
    </cfRule>
  </conditionalFormatting>
  <conditionalFormatting sqref="S222">
    <cfRule type="cellIs" dxfId="88" priority="141" stopIfTrue="1" operator="lessThan">
      <formula>0</formula>
    </cfRule>
  </conditionalFormatting>
  <conditionalFormatting sqref="S223">
    <cfRule type="cellIs" dxfId="87" priority="125" stopIfTrue="1" operator="lessThan">
      <formula>0</formula>
    </cfRule>
  </conditionalFormatting>
  <conditionalFormatting sqref="S26">
    <cfRule type="cellIs" dxfId="86" priority="129" stopIfTrue="1" operator="lessThan">
      <formula>0</formula>
    </cfRule>
  </conditionalFormatting>
  <conditionalFormatting sqref="S78">
    <cfRule type="cellIs" dxfId="85" priority="128" stopIfTrue="1" operator="lessThan">
      <formula>0</formula>
    </cfRule>
  </conditionalFormatting>
  <conditionalFormatting sqref="S135">
    <cfRule type="cellIs" dxfId="84" priority="127" stopIfTrue="1" operator="lessThan">
      <formula>0</formula>
    </cfRule>
  </conditionalFormatting>
  <conditionalFormatting sqref="S196">
    <cfRule type="cellIs" dxfId="83" priority="126" stopIfTrue="1" operator="lessThan">
      <formula>0</formula>
    </cfRule>
  </conditionalFormatting>
  <conditionalFormatting sqref="S136">
    <cfRule type="cellIs" dxfId="82" priority="120" stopIfTrue="1" operator="lessThan">
      <formula>0</formula>
    </cfRule>
  </conditionalFormatting>
  <conditionalFormatting sqref="S224">
    <cfRule type="cellIs" dxfId="81" priority="118" stopIfTrue="1" operator="lessThan">
      <formula>0</formula>
    </cfRule>
  </conditionalFormatting>
  <conditionalFormatting sqref="S197">
    <cfRule type="cellIs" dxfId="80" priority="119" stopIfTrue="1" operator="lessThan">
      <formula>0</formula>
    </cfRule>
  </conditionalFormatting>
  <conditionalFormatting sqref="S33">
    <cfRule type="cellIs" dxfId="79" priority="108" stopIfTrue="1" operator="lessThan">
      <formula>0</formula>
    </cfRule>
  </conditionalFormatting>
  <conditionalFormatting sqref="S83">
    <cfRule type="cellIs" dxfId="78" priority="107" stopIfTrue="1" operator="lessThan">
      <formula>0</formula>
    </cfRule>
  </conditionalFormatting>
  <conditionalFormatting sqref="S41">
    <cfRule type="cellIs" dxfId="77" priority="101" stopIfTrue="1" operator="lessThan">
      <formula>0</formula>
    </cfRule>
  </conditionalFormatting>
  <conditionalFormatting sqref="S91">
    <cfRule type="cellIs" dxfId="76" priority="100" stopIfTrue="1" operator="lessThan">
      <formula>0</formula>
    </cfRule>
  </conditionalFormatting>
  <conditionalFormatting sqref="S140">
    <cfRule type="cellIs" dxfId="75" priority="99" stopIfTrue="1" operator="lessThan">
      <formula>0</formula>
    </cfRule>
  </conditionalFormatting>
  <conditionalFormatting sqref="S198">
    <cfRule type="cellIs" dxfId="74" priority="98" stopIfTrue="1" operator="lessThan">
      <formula>0</formula>
    </cfRule>
  </conditionalFormatting>
  <conditionalFormatting sqref="S225">
    <cfRule type="cellIs" dxfId="73" priority="97" stopIfTrue="1" operator="lessThan">
      <formula>0</formula>
    </cfRule>
  </conditionalFormatting>
  <conditionalFormatting sqref="S51">
    <cfRule type="cellIs" dxfId="72" priority="93" stopIfTrue="1" operator="lessThan">
      <formula>0</formula>
    </cfRule>
  </conditionalFormatting>
  <conditionalFormatting sqref="S98">
    <cfRule type="cellIs" dxfId="71" priority="92" stopIfTrue="1" operator="lessThan">
      <formula>0</formula>
    </cfRule>
  </conditionalFormatting>
  <conditionalFormatting sqref="S145">
    <cfRule type="cellIs" dxfId="70" priority="91" stopIfTrue="1" operator="lessThan">
      <formula>0</formula>
    </cfRule>
  </conditionalFormatting>
  <conditionalFormatting sqref="S199">
    <cfRule type="cellIs" dxfId="69" priority="90" stopIfTrue="1" operator="lessThan">
      <formula>0</formula>
    </cfRule>
  </conditionalFormatting>
  <conditionalFormatting sqref="S226">
    <cfRule type="cellIs" dxfId="68" priority="89" stopIfTrue="1" operator="lessThan">
      <formula>0</formula>
    </cfRule>
  </conditionalFormatting>
  <conditionalFormatting sqref="S8">
    <cfRule type="cellIs" dxfId="67" priority="84" stopIfTrue="1" operator="lessThan">
      <formula>0</formula>
    </cfRule>
  </conditionalFormatting>
  <conditionalFormatting sqref="S56">
    <cfRule type="cellIs" dxfId="66" priority="83" stopIfTrue="1" operator="lessThan">
      <formula>0</formula>
    </cfRule>
  </conditionalFormatting>
  <conditionalFormatting sqref="S102">
    <cfRule type="cellIs" dxfId="65" priority="82" stopIfTrue="1" operator="lessThan">
      <formula>0</formula>
    </cfRule>
  </conditionalFormatting>
  <conditionalFormatting sqref="S148">
    <cfRule type="cellIs" dxfId="64" priority="81" stopIfTrue="1" operator="lessThan">
      <formula>0</formula>
    </cfRule>
  </conditionalFormatting>
  <conditionalFormatting sqref="S200">
    <cfRule type="cellIs" dxfId="63" priority="80" stopIfTrue="1" operator="lessThan">
      <formula>0</formula>
    </cfRule>
  </conditionalFormatting>
  <conditionalFormatting sqref="S227">
    <cfRule type="cellIs" dxfId="62" priority="79" stopIfTrue="1" operator="lessThan">
      <formula>0</formula>
    </cfRule>
  </conditionalFormatting>
  <conditionalFormatting sqref="S12">
    <cfRule type="cellIs" dxfId="61" priority="74" stopIfTrue="1" operator="lessThan">
      <formula>0</formula>
    </cfRule>
  </conditionalFormatting>
  <conditionalFormatting sqref="S60">
    <cfRule type="cellIs" dxfId="60" priority="73" stopIfTrue="1" operator="lessThan">
      <formula>0</formula>
    </cfRule>
  </conditionalFormatting>
  <conditionalFormatting sqref="S106">
    <cfRule type="cellIs" dxfId="59" priority="72" stopIfTrue="1" operator="lessThan">
      <formula>0</formula>
    </cfRule>
  </conditionalFormatting>
  <conditionalFormatting sqref="S149">
    <cfRule type="cellIs" dxfId="58" priority="71" stopIfTrue="1" operator="lessThan">
      <formula>0</formula>
    </cfRule>
  </conditionalFormatting>
  <conditionalFormatting sqref="S201">
    <cfRule type="cellIs" dxfId="57" priority="70" stopIfTrue="1" operator="lessThan">
      <formula>0</formula>
    </cfRule>
  </conditionalFormatting>
  <conditionalFormatting sqref="S228">
    <cfRule type="cellIs" dxfId="56" priority="69" stopIfTrue="1" operator="lessThan">
      <formula>0</formula>
    </cfRule>
  </conditionalFormatting>
  <conditionalFormatting sqref="S18">
    <cfRule type="cellIs" dxfId="55" priority="68" stopIfTrue="1" operator="lessThan">
      <formula>0</formula>
    </cfRule>
  </conditionalFormatting>
  <conditionalFormatting sqref="S69">
    <cfRule type="cellIs" dxfId="54" priority="67" stopIfTrue="1" operator="lessThan">
      <formula>0</formula>
    </cfRule>
  </conditionalFormatting>
  <conditionalFormatting sqref="S111">
    <cfRule type="cellIs" dxfId="53" priority="66" stopIfTrue="1" operator="lessThan">
      <formula>0</formula>
    </cfRule>
  </conditionalFormatting>
  <conditionalFormatting sqref="S154">
    <cfRule type="cellIs" dxfId="52" priority="65" stopIfTrue="1" operator="lessThan">
      <formula>0</formula>
    </cfRule>
  </conditionalFormatting>
  <conditionalFormatting sqref="S202">
    <cfRule type="cellIs" dxfId="51" priority="64" stopIfTrue="1" operator="lessThan">
      <formula>0</formula>
    </cfRule>
  </conditionalFormatting>
  <conditionalFormatting sqref="S229">
    <cfRule type="cellIs" dxfId="50" priority="63" stopIfTrue="1" operator="lessThan">
      <formula>0</formula>
    </cfRule>
  </conditionalFormatting>
  <conditionalFormatting sqref="S19">
    <cfRule type="cellIs" dxfId="49" priority="60" stopIfTrue="1" operator="lessThan">
      <formula>0</formula>
    </cfRule>
  </conditionalFormatting>
  <conditionalFormatting sqref="S70">
    <cfRule type="cellIs" dxfId="48" priority="59" stopIfTrue="1" operator="lessThan">
      <formula>0</formula>
    </cfRule>
  </conditionalFormatting>
  <conditionalFormatting sqref="S112">
    <cfRule type="cellIs" dxfId="47" priority="58" stopIfTrue="1" operator="lessThan">
      <formula>0</formula>
    </cfRule>
  </conditionalFormatting>
  <conditionalFormatting sqref="S25">
    <cfRule type="cellIs" dxfId="46" priority="51" stopIfTrue="1" operator="lessThan">
      <formula>0</formula>
    </cfRule>
  </conditionalFormatting>
  <conditionalFormatting sqref="S75">
    <cfRule type="cellIs" dxfId="45" priority="50" stopIfTrue="1" operator="lessThan">
      <formula>0</formula>
    </cfRule>
  </conditionalFormatting>
  <conditionalFormatting sqref="S116">
    <cfRule type="cellIs" dxfId="44" priority="49" stopIfTrue="1" operator="lessThan">
      <formula>0</formula>
    </cfRule>
  </conditionalFormatting>
  <conditionalFormatting sqref="S155">
    <cfRule type="cellIs" dxfId="43" priority="48" stopIfTrue="1" operator="lessThan">
      <formula>0</formula>
    </cfRule>
  </conditionalFormatting>
  <conditionalFormatting sqref="S203">
    <cfRule type="cellIs" dxfId="42" priority="47" stopIfTrue="1" operator="lessThan">
      <formula>0</formula>
    </cfRule>
  </conditionalFormatting>
  <conditionalFormatting sqref="S230">
    <cfRule type="cellIs" dxfId="41" priority="46" stopIfTrue="1" operator="lessThan">
      <formula>0</formula>
    </cfRule>
  </conditionalFormatting>
  <conditionalFormatting sqref="S24">
    <cfRule type="cellIs" dxfId="40" priority="45" stopIfTrue="1" operator="lessThan">
      <formula>0</formula>
    </cfRule>
  </conditionalFormatting>
  <conditionalFormatting sqref="S77">
    <cfRule type="cellIs" dxfId="39" priority="44" stopIfTrue="1" operator="lessThan">
      <formula>0</formula>
    </cfRule>
  </conditionalFormatting>
  <conditionalFormatting sqref="S156">
    <cfRule type="cellIs" dxfId="38" priority="43" stopIfTrue="1" operator="lessThan">
      <formula>0</formula>
    </cfRule>
  </conditionalFormatting>
  <conditionalFormatting sqref="S204">
    <cfRule type="cellIs" dxfId="37" priority="42" stopIfTrue="1" operator="lessThan">
      <formula>0</formula>
    </cfRule>
  </conditionalFormatting>
  <conditionalFormatting sqref="S231">
    <cfRule type="cellIs" dxfId="36" priority="41" stopIfTrue="1" operator="lessThan">
      <formula>0</formula>
    </cfRule>
  </conditionalFormatting>
  <conditionalFormatting sqref="S28">
    <cfRule type="cellIs" dxfId="35" priority="39" stopIfTrue="1" operator="lessThan">
      <formula>0</formula>
    </cfRule>
  </conditionalFormatting>
  <conditionalFormatting sqref="S80">
    <cfRule type="cellIs" dxfId="34" priority="38" stopIfTrue="1" operator="lessThan">
      <formula>0</formula>
    </cfRule>
  </conditionalFormatting>
  <conditionalFormatting sqref="S119">
    <cfRule type="cellIs" dxfId="33" priority="37" stopIfTrue="1" operator="lessThan">
      <formula>0</formula>
    </cfRule>
  </conditionalFormatting>
  <conditionalFormatting sqref="S157">
    <cfRule type="cellIs" dxfId="32" priority="36" stopIfTrue="1" operator="lessThan">
      <formula>0</formula>
    </cfRule>
  </conditionalFormatting>
  <conditionalFormatting sqref="S205">
    <cfRule type="cellIs" dxfId="31" priority="35" stopIfTrue="1" operator="lessThan">
      <formula>0</formula>
    </cfRule>
  </conditionalFormatting>
  <conditionalFormatting sqref="S232">
    <cfRule type="cellIs" dxfId="30" priority="34" stopIfTrue="1" operator="lessThan">
      <formula>0</formula>
    </cfRule>
  </conditionalFormatting>
  <conditionalFormatting sqref="S31">
    <cfRule type="cellIs" dxfId="29" priority="32" stopIfTrue="1" operator="lessThan">
      <formula>0</formula>
    </cfRule>
  </conditionalFormatting>
  <conditionalFormatting sqref="S82">
    <cfRule type="cellIs" dxfId="28" priority="31" stopIfTrue="1" operator="lessThan">
      <formula>0</formula>
    </cfRule>
  </conditionalFormatting>
  <conditionalFormatting sqref="S122">
    <cfRule type="cellIs" dxfId="27" priority="30" stopIfTrue="1" operator="lessThan">
      <formula>0</formula>
    </cfRule>
  </conditionalFormatting>
  <conditionalFormatting sqref="S158">
    <cfRule type="cellIs" dxfId="26" priority="29" stopIfTrue="1" operator="lessThan">
      <formula>0</formula>
    </cfRule>
  </conditionalFormatting>
  <conditionalFormatting sqref="S206">
    <cfRule type="cellIs" dxfId="25" priority="28" stopIfTrue="1" operator="lessThan">
      <formula>0</formula>
    </cfRule>
  </conditionalFormatting>
  <conditionalFormatting sqref="S233">
    <cfRule type="cellIs" dxfId="24" priority="27" stopIfTrue="1" operator="lessThan">
      <formula>0</formula>
    </cfRule>
  </conditionalFormatting>
  <conditionalFormatting sqref="S38">
    <cfRule type="cellIs" dxfId="23" priority="25" stopIfTrue="1" operator="lessThan">
      <formula>0</formula>
    </cfRule>
  </conditionalFormatting>
  <conditionalFormatting sqref="S88">
    <cfRule type="cellIs" dxfId="22" priority="24" stopIfTrue="1" operator="lessThan">
      <formula>0</formula>
    </cfRule>
  </conditionalFormatting>
  <conditionalFormatting sqref="S126">
    <cfRule type="cellIs" dxfId="21" priority="23" stopIfTrue="1" operator="lessThan">
      <formula>0</formula>
    </cfRule>
  </conditionalFormatting>
  <conditionalFormatting sqref="S161">
    <cfRule type="cellIs" dxfId="20" priority="22" stopIfTrue="1" operator="lessThan">
      <formula>0</formula>
    </cfRule>
  </conditionalFormatting>
  <conditionalFormatting sqref="S207">
    <cfRule type="cellIs" dxfId="19" priority="21" stopIfTrue="1" operator="lessThan">
      <formula>0</formula>
    </cfRule>
  </conditionalFormatting>
  <conditionalFormatting sqref="S234">
    <cfRule type="cellIs" dxfId="18" priority="20" stopIfTrue="1" operator="lessThan">
      <formula>0</formula>
    </cfRule>
  </conditionalFormatting>
  <conditionalFormatting sqref="S39">
    <cfRule type="cellIs" dxfId="17" priority="19" stopIfTrue="1" operator="lessThan">
      <formula>0</formula>
    </cfRule>
  </conditionalFormatting>
  <conditionalFormatting sqref="S89">
    <cfRule type="cellIs" dxfId="16" priority="18" stopIfTrue="1" operator="lessThan">
      <formula>0</formula>
    </cfRule>
  </conditionalFormatting>
  <conditionalFormatting sqref="S162">
    <cfRule type="cellIs" dxfId="15" priority="17" stopIfTrue="1" operator="lessThan">
      <formula>0</formula>
    </cfRule>
  </conditionalFormatting>
  <conditionalFormatting sqref="S235">
    <cfRule type="cellIs" dxfId="14" priority="16" stopIfTrue="1" operator="lessThan">
      <formula>0</formula>
    </cfRule>
  </conditionalFormatting>
  <conditionalFormatting sqref="S43">
    <cfRule type="cellIs" dxfId="13" priority="15" stopIfTrue="1" operator="lessThan">
      <formula>0</formula>
    </cfRule>
  </conditionalFormatting>
  <conditionalFormatting sqref="S92">
    <cfRule type="cellIs" dxfId="12" priority="14" stopIfTrue="1" operator="lessThan">
      <formula>0</formula>
    </cfRule>
  </conditionalFormatting>
  <conditionalFormatting sqref="S164">
    <cfRule type="cellIs" dxfId="11" priority="13" stopIfTrue="1" operator="lessThan">
      <formula>0</formula>
    </cfRule>
  </conditionalFormatting>
  <conditionalFormatting sqref="S236">
    <cfRule type="cellIs" dxfId="10" priority="12" stopIfTrue="1" operator="lessThan">
      <formula>0</formula>
    </cfRule>
  </conditionalFormatting>
  <conditionalFormatting sqref="S47">
    <cfRule type="cellIs" dxfId="9" priority="11" stopIfTrue="1" operator="lessThan">
      <formula>0</formula>
    </cfRule>
  </conditionalFormatting>
  <conditionalFormatting sqref="S96">
    <cfRule type="cellIs" dxfId="8" priority="10" stopIfTrue="1" operator="lessThan">
      <formula>0</formula>
    </cfRule>
  </conditionalFormatting>
  <conditionalFormatting sqref="S131">
    <cfRule type="cellIs" dxfId="7" priority="9" stopIfTrue="1" operator="lessThan">
      <formula>0</formula>
    </cfRule>
  </conditionalFormatting>
  <conditionalFormatting sqref="S165">
    <cfRule type="cellIs" dxfId="6" priority="8" stopIfTrue="1" operator="lessThan">
      <formula>0</formula>
    </cfRule>
  </conditionalFormatting>
  <conditionalFormatting sqref="S237">
    <cfRule type="cellIs" dxfId="5" priority="7" stopIfTrue="1" operator="lessThan">
      <formula>0</formula>
    </cfRule>
  </conditionalFormatting>
  <conditionalFormatting sqref="S208">
    <cfRule type="cellIs" dxfId="4" priority="6" stopIfTrue="1" operator="lessThan">
      <formula>0</formula>
    </cfRule>
  </conditionalFormatting>
  <conditionalFormatting sqref="S65">
    <cfRule type="cellIs" dxfId="3" priority="3" stopIfTrue="1" operator="lessThan">
      <formula>0</formula>
    </cfRule>
  </conditionalFormatting>
  <conditionalFormatting sqref="S40">
    <cfRule type="cellIs" dxfId="2" priority="2" stopIfTrue="1" operator="lessThan">
      <formula>0</formula>
    </cfRule>
  </conditionalFormatting>
  <conditionalFormatting sqref="S40">
    <cfRule type="cellIs" dxfId="1" priority="1" stopIfTrue="1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M34"/>
  <sheetViews>
    <sheetView workbookViewId="0">
      <selection activeCell="E6" sqref="E6"/>
    </sheetView>
  </sheetViews>
  <sheetFormatPr defaultRowHeight="14.5" x14ac:dyDescent="0.35"/>
  <cols>
    <col min="1" max="1" width="4.81640625" bestFit="1" customWidth="1"/>
    <col min="3" max="3" width="10.26953125" customWidth="1"/>
    <col min="6" max="6" width="10.1796875" customWidth="1"/>
    <col min="7" max="7" width="9.7265625" customWidth="1"/>
    <col min="8" max="8" width="12.453125" bestFit="1" customWidth="1"/>
    <col min="12" max="12" width="0.7265625" customWidth="1"/>
  </cols>
  <sheetData>
    <row r="1" spans="1:13" x14ac:dyDescent="0.35">
      <c r="A1" s="96"/>
      <c r="B1" s="96" t="s">
        <v>241</v>
      </c>
      <c r="C1" s="96" t="s">
        <v>249</v>
      </c>
      <c r="D1" s="96" t="s">
        <v>250</v>
      </c>
      <c r="E1" s="96" t="s">
        <v>242</v>
      </c>
      <c r="F1" s="96" t="s">
        <v>243</v>
      </c>
      <c r="G1" s="96" t="s">
        <v>244</v>
      </c>
      <c r="H1" s="96" t="s">
        <v>272</v>
      </c>
    </row>
    <row r="2" spans="1:13" x14ac:dyDescent="0.35">
      <c r="A2" s="96" t="s">
        <v>245</v>
      </c>
      <c r="B2" s="225">
        <v>91</v>
      </c>
      <c r="C2" s="96">
        <v>1</v>
      </c>
      <c r="D2" s="96">
        <v>136</v>
      </c>
      <c r="E2" s="152">
        <v>3.3997999999999999</v>
      </c>
      <c r="F2" s="96"/>
      <c r="G2" s="96"/>
      <c r="H2" s="96" t="s">
        <v>246</v>
      </c>
      <c r="L2">
        <f>D2-C2</f>
        <v>135</v>
      </c>
      <c r="M2" s="18"/>
    </row>
    <row r="3" spans="1:13" x14ac:dyDescent="0.35">
      <c r="A3" s="96" t="s">
        <v>245</v>
      </c>
      <c r="B3" s="225">
        <v>182</v>
      </c>
      <c r="C3" s="96">
        <f>D2+1</f>
        <v>137</v>
      </c>
      <c r="D3" s="96">
        <v>318</v>
      </c>
      <c r="E3" s="94">
        <v>3.2706</v>
      </c>
      <c r="F3" s="96"/>
      <c r="G3" s="96"/>
      <c r="H3" s="96" t="s">
        <v>246</v>
      </c>
      <c r="L3">
        <f>D3-C3</f>
        <v>181</v>
      </c>
    </row>
    <row r="4" spans="1:13" x14ac:dyDescent="0.35">
      <c r="A4" s="96" t="s">
        <v>247</v>
      </c>
      <c r="B4" s="225">
        <v>1</v>
      </c>
      <c r="C4" s="96">
        <f t="shared" ref="C4:C33" si="0">D3+1</f>
        <v>319</v>
      </c>
      <c r="D4" s="96">
        <v>547</v>
      </c>
      <c r="E4" s="151">
        <v>3.4660000000000002</v>
      </c>
      <c r="F4" s="96"/>
      <c r="G4" s="96"/>
      <c r="H4" s="96" t="s">
        <v>251</v>
      </c>
      <c r="L4">
        <f>D4-C4</f>
        <v>228</v>
      </c>
    </row>
    <row r="5" spans="1:13" x14ac:dyDescent="0.35">
      <c r="A5" s="96"/>
      <c r="B5" s="96">
        <v>2</v>
      </c>
      <c r="C5" s="96">
        <f t="shared" si="0"/>
        <v>548</v>
      </c>
      <c r="D5" s="96">
        <f>D4+365</f>
        <v>912</v>
      </c>
      <c r="E5" s="95">
        <f>E4+G5</f>
        <v>3.9061500000000002</v>
      </c>
      <c r="F5" s="97">
        <f>(E6-E4)</f>
        <v>0.88030000000000008</v>
      </c>
      <c r="G5" s="98">
        <f>F5/2</f>
        <v>0.44015000000000004</v>
      </c>
      <c r="H5" s="96" t="s">
        <v>248</v>
      </c>
      <c r="L5">
        <f>D5-C5</f>
        <v>364</v>
      </c>
    </row>
    <row r="6" spans="1:13" x14ac:dyDescent="0.35">
      <c r="A6" s="96"/>
      <c r="B6" s="225">
        <v>3</v>
      </c>
      <c r="C6" s="96">
        <f t="shared" si="0"/>
        <v>913</v>
      </c>
      <c r="D6" s="96">
        <f t="shared" ref="D6:D33" si="1">D5+365</f>
        <v>1277</v>
      </c>
      <c r="E6" s="107">
        <v>4.3463000000000003</v>
      </c>
      <c r="F6" s="96"/>
      <c r="G6" s="96"/>
      <c r="H6" s="96" t="s">
        <v>251</v>
      </c>
      <c r="L6">
        <f t="shared" ref="L6:L23" si="2">D6-C6</f>
        <v>364</v>
      </c>
    </row>
    <row r="7" spans="1:13" x14ac:dyDescent="0.35">
      <c r="A7" s="96"/>
      <c r="B7" s="96">
        <v>4</v>
      </c>
      <c r="C7" s="96">
        <f t="shared" si="0"/>
        <v>1278</v>
      </c>
      <c r="D7" s="96">
        <f t="shared" si="1"/>
        <v>1642</v>
      </c>
      <c r="E7" s="95">
        <f>E6+G7</f>
        <v>4.5831499999999998</v>
      </c>
      <c r="F7" s="98">
        <f>E8-E6</f>
        <v>0.47370000000000001</v>
      </c>
      <c r="G7" s="98">
        <f>F7/2</f>
        <v>0.23685</v>
      </c>
      <c r="H7" s="96" t="s">
        <v>248</v>
      </c>
      <c r="L7">
        <f t="shared" si="2"/>
        <v>364</v>
      </c>
    </row>
    <row r="8" spans="1:13" x14ac:dyDescent="0.35">
      <c r="A8" s="96"/>
      <c r="B8" s="225">
        <v>5</v>
      </c>
      <c r="C8" s="96">
        <f t="shared" si="0"/>
        <v>1643</v>
      </c>
      <c r="D8" s="96">
        <f t="shared" si="1"/>
        <v>2007</v>
      </c>
      <c r="E8" s="107">
        <v>4.82</v>
      </c>
      <c r="F8" s="96"/>
      <c r="G8" s="96"/>
      <c r="H8" s="96" t="s">
        <v>251</v>
      </c>
      <c r="L8">
        <f t="shared" si="2"/>
        <v>364</v>
      </c>
    </row>
    <row r="9" spans="1:13" x14ac:dyDescent="0.35">
      <c r="A9" s="96"/>
      <c r="B9" s="96">
        <v>6</v>
      </c>
      <c r="C9" s="96">
        <f t="shared" si="0"/>
        <v>2008</v>
      </c>
      <c r="D9" s="96">
        <f t="shared" si="1"/>
        <v>2372</v>
      </c>
      <c r="E9" s="95">
        <f>(E8+E10)/2</f>
        <v>5.125</v>
      </c>
      <c r="F9" s="98">
        <f>E10-E8</f>
        <v>0.60999999999999943</v>
      </c>
      <c r="G9" s="98">
        <f>F9/2</f>
        <v>0.30499999999999972</v>
      </c>
      <c r="H9" s="96" t="s">
        <v>248</v>
      </c>
      <c r="L9">
        <f t="shared" si="2"/>
        <v>364</v>
      </c>
    </row>
    <row r="10" spans="1:13" x14ac:dyDescent="0.35">
      <c r="A10" s="96"/>
      <c r="B10" s="225">
        <v>7</v>
      </c>
      <c r="C10" s="96">
        <f t="shared" si="0"/>
        <v>2373</v>
      </c>
      <c r="D10" s="96">
        <f t="shared" si="1"/>
        <v>2737</v>
      </c>
      <c r="E10" s="107">
        <v>5.43</v>
      </c>
      <c r="F10" s="96"/>
      <c r="G10" s="96"/>
      <c r="H10" s="96" t="s">
        <v>251</v>
      </c>
      <c r="L10">
        <f t="shared" si="2"/>
        <v>364</v>
      </c>
    </row>
    <row r="11" spans="1:13" x14ac:dyDescent="0.35">
      <c r="A11" s="96"/>
      <c r="B11" s="96">
        <v>8</v>
      </c>
      <c r="C11" s="96">
        <f t="shared" si="0"/>
        <v>2738</v>
      </c>
      <c r="D11" s="96">
        <f t="shared" si="1"/>
        <v>3102</v>
      </c>
      <c r="E11" s="95">
        <f>E10+$G$11</f>
        <v>5.4206666666666665</v>
      </c>
      <c r="F11" s="97">
        <f>(E13-E10)</f>
        <v>-2.7999999999999581E-2</v>
      </c>
      <c r="G11" s="98">
        <f>F11/3</f>
        <v>-9.3333333333331936E-3</v>
      </c>
      <c r="H11" s="96" t="s">
        <v>248</v>
      </c>
      <c r="L11">
        <f t="shared" si="2"/>
        <v>364</v>
      </c>
    </row>
    <row r="12" spans="1:13" x14ac:dyDescent="0.35">
      <c r="A12" s="96"/>
      <c r="B12" s="96">
        <v>9</v>
      </c>
      <c r="C12" s="96">
        <f t="shared" si="0"/>
        <v>3103</v>
      </c>
      <c r="D12" s="96">
        <f t="shared" si="1"/>
        <v>3467</v>
      </c>
      <c r="E12" s="95">
        <f>E11+$G$11</f>
        <v>5.4113333333333333</v>
      </c>
      <c r="F12" s="96"/>
      <c r="G12" s="96"/>
      <c r="H12" s="96" t="s">
        <v>248</v>
      </c>
      <c r="L12">
        <f t="shared" si="2"/>
        <v>364</v>
      </c>
    </row>
    <row r="13" spans="1:13" x14ac:dyDescent="0.35">
      <c r="A13" s="96"/>
      <c r="B13" s="225">
        <v>10</v>
      </c>
      <c r="C13" s="96">
        <f t="shared" si="0"/>
        <v>3468</v>
      </c>
      <c r="D13" s="96">
        <f t="shared" si="1"/>
        <v>3832</v>
      </c>
      <c r="E13" s="256">
        <v>5.4020000000000001</v>
      </c>
      <c r="F13" s="96"/>
      <c r="G13" s="96"/>
      <c r="H13" s="96" t="s">
        <v>251</v>
      </c>
      <c r="L13">
        <f t="shared" si="2"/>
        <v>364</v>
      </c>
    </row>
    <row r="14" spans="1:13" x14ac:dyDescent="0.35">
      <c r="A14" s="96"/>
      <c r="B14" s="96">
        <v>11</v>
      </c>
      <c r="C14" s="96">
        <f t="shared" si="0"/>
        <v>3833</v>
      </c>
      <c r="D14" s="96">
        <f t="shared" si="1"/>
        <v>4197</v>
      </c>
      <c r="E14" s="95">
        <f t="shared" ref="E14:E22" si="3">E13+$G$14</f>
        <v>5.4634999999999998</v>
      </c>
      <c r="F14" s="98">
        <f>E23-E13</f>
        <v>0.61500000000000021</v>
      </c>
      <c r="G14" s="98">
        <f>F14/10</f>
        <v>6.150000000000002E-2</v>
      </c>
      <c r="H14" s="96" t="s">
        <v>248</v>
      </c>
      <c r="L14">
        <f t="shared" si="2"/>
        <v>364</v>
      </c>
    </row>
    <row r="15" spans="1:13" x14ac:dyDescent="0.35">
      <c r="A15" s="96"/>
      <c r="B15" s="96">
        <v>12</v>
      </c>
      <c r="C15" s="96">
        <f t="shared" si="0"/>
        <v>4198</v>
      </c>
      <c r="D15" s="96">
        <f t="shared" si="1"/>
        <v>4562</v>
      </c>
      <c r="E15" s="95">
        <f t="shared" si="3"/>
        <v>5.5249999999999995</v>
      </c>
      <c r="F15" s="96"/>
      <c r="G15" s="96"/>
      <c r="H15" s="96" t="s">
        <v>248</v>
      </c>
      <c r="L15">
        <f t="shared" si="2"/>
        <v>364</v>
      </c>
    </row>
    <row r="16" spans="1:13" x14ac:dyDescent="0.35">
      <c r="A16" s="96"/>
      <c r="B16" s="96">
        <v>13</v>
      </c>
      <c r="C16" s="96">
        <f t="shared" si="0"/>
        <v>4563</v>
      </c>
      <c r="D16" s="96">
        <f t="shared" si="1"/>
        <v>4927</v>
      </c>
      <c r="E16" s="95">
        <f t="shared" si="3"/>
        <v>5.5864999999999991</v>
      </c>
      <c r="F16" s="96"/>
      <c r="G16" s="96"/>
      <c r="H16" s="96" t="s">
        <v>248</v>
      </c>
      <c r="L16">
        <f t="shared" si="2"/>
        <v>364</v>
      </c>
    </row>
    <row r="17" spans="1:12" x14ac:dyDescent="0.35">
      <c r="A17" s="96"/>
      <c r="B17" s="96">
        <v>14</v>
      </c>
      <c r="C17" s="96">
        <f t="shared" si="0"/>
        <v>4928</v>
      </c>
      <c r="D17" s="96">
        <f t="shared" si="1"/>
        <v>5292</v>
      </c>
      <c r="E17" s="95">
        <f t="shared" si="3"/>
        <v>5.6479999999999988</v>
      </c>
      <c r="F17" s="96"/>
      <c r="G17" s="96"/>
      <c r="H17" s="96" t="s">
        <v>248</v>
      </c>
      <c r="L17">
        <f t="shared" si="2"/>
        <v>364</v>
      </c>
    </row>
    <row r="18" spans="1:12" x14ac:dyDescent="0.35">
      <c r="A18" s="96"/>
      <c r="B18" s="96">
        <v>15</v>
      </c>
      <c r="C18" s="96">
        <f t="shared" si="0"/>
        <v>5293</v>
      </c>
      <c r="D18" s="96">
        <f t="shared" si="1"/>
        <v>5657</v>
      </c>
      <c r="E18" s="95">
        <f t="shared" si="3"/>
        <v>5.7094999999999985</v>
      </c>
      <c r="F18" s="96"/>
      <c r="G18" s="96"/>
      <c r="H18" s="96" t="s">
        <v>248</v>
      </c>
      <c r="L18">
        <f t="shared" si="2"/>
        <v>364</v>
      </c>
    </row>
    <row r="19" spans="1:12" x14ac:dyDescent="0.35">
      <c r="A19" s="96"/>
      <c r="B19" s="96">
        <v>16</v>
      </c>
      <c r="C19" s="96">
        <f t="shared" si="0"/>
        <v>5658</v>
      </c>
      <c r="D19" s="96">
        <f t="shared" si="1"/>
        <v>6022</v>
      </c>
      <c r="E19" s="95">
        <f t="shared" si="3"/>
        <v>5.7709999999999981</v>
      </c>
      <c r="F19" s="96"/>
      <c r="G19" s="96"/>
      <c r="H19" s="96" t="s">
        <v>248</v>
      </c>
      <c r="L19">
        <f t="shared" si="2"/>
        <v>364</v>
      </c>
    </row>
    <row r="20" spans="1:12" x14ac:dyDescent="0.35">
      <c r="A20" s="96"/>
      <c r="B20" s="96">
        <v>17</v>
      </c>
      <c r="C20" s="96">
        <f t="shared" si="0"/>
        <v>6023</v>
      </c>
      <c r="D20" s="96">
        <f t="shared" si="1"/>
        <v>6387</v>
      </c>
      <c r="E20" s="95">
        <f t="shared" si="3"/>
        <v>5.8324999999999978</v>
      </c>
      <c r="F20" s="96"/>
      <c r="G20" s="96"/>
      <c r="H20" s="96" t="s">
        <v>248</v>
      </c>
      <c r="L20">
        <f t="shared" si="2"/>
        <v>364</v>
      </c>
    </row>
    <row r="21" spans="1:12" x14ac:dyDescent="0.35">
      <c r="A21" s="96"/>
      <c r="B21" s="96">
        <v>18</v>
      </c>
      <c r="C21" s="96">
        <f t="shared" si="0"/>
        <v>6388</v>
      </c>
      <c r="D21" s="96">
        <f t="shared" si="1"/>
        <v>6752</v>
      </c>
      <c r="E21" s="95">
        <f t="shared" si="3"/>
        <v>5.8939999999999975</v>
      </c>
      <c r="F21" s="96"/>
      <c r="G21" s="96"/>
      <c r="H21" s="96" t="s">
        <v>248</v>
      </c>
      <c r="L21">
        <f t="shared" si="2"/>
        <v>364</v>
      </c>
    </row>
    <row r="22" spans="1:12" x14ac:dyDescent="0.35">
      <c r="A22" s="96"/>
      <c r="B22" s="96">
        <v>19</v>
      </c>
      <c r="C22" s="96">
        <f t="shared" si="0"/>
        <v>6753</v>
      </c>
      <c r="D22" s="96">
        <f t="shared" si="1"/>
        <v>7117</v>
      </c>
      <c r="E22" s="95">
        <f t="shared" si="3"/>
        <v>5.9554999999999971</v>
      </c>
      <c r="F22" s="96"/>
      <c r="G22" s="96"/>
      <c r="H22" s="96" t="s">
        <v>248</v>
      </c>
      <c r="L22">
        <f t="shared" si="2"/>
        <v>364</v>
      </c>
    </row>
    <row r="23" spans="1:12" x14ac:dyDescent="0.35">
      <c r="A23" s="96"/>
      <c r="B23" s="225">
        <v>20</v>
      </c>
      <c r="C23" s="96">
        <f t="shared" si="0"/>
        <v>7118</v>
      </c>
      <c r="D23" s="96">
        <f t="shared" si="1"/>
        <v>7482</v>
      </c>
      <c r="E23" s="106">
        <v>6.0170000000000003</v>
      </c>
      <c r="F23" s="96"/>
      <c r="G23" s="96"/>
      <c r="H23" s="96" t="s">
        <v>251</v>
      </c>
      <c r="L23">
        <f t="shared" si="2"/>
        <v>364</v>
      </c>
    </row>
    <row r="24" spans="1:12" x14ac:dyDescent="0.35">
      <c r="A24" s="96"/>
      <c r="B24" s="96">
        <v>21</v>
      </c>
      <c r="C24" s="96">
        <f t="shared" si="0"/>
        <v>7483</v>
      </c>
      <c r="D24" s="96">
        <f t="shared" si="1"/>
        <v>7847</v>
      </c>
      <c r="E24" s="95">
        <f>E23+$G$24</f>
        <v>6.0636000000000001</v>
      </c>
      <c r="F24" s="148">
        <f>E33-E23</f>
        <v>0.4659999999999993</v>
      </c>
      <c r="G24" s="148">
        <f>F24/10</f>
        <v>4.6599999999999933E-2</v>
      </c>
      <c r="H24" s="96" t="s">
        <v>248</v>
      </c>
    </row>
    <row r="25" spans="1:12" x14ac:dyDescent="0.35">
      <c r="A25" s="96"/>
      <c r="B25" s="96">
        <v>22</v>
      </c>
      <c r="C25" s="96">
        <f t="shared" si="0"/>
        <v>7848</v>
      </c>
      <c r="D25" s="96">
        <f t="shared" si="1"/>
        <v>8212</v>
      </c>
      <c r="E25" s="95">
        <f t="shared" ref="E25:E32" si="4">E24+$G$24</f>
        <v>6.1101999999999999</v>
      </c>
      <c r="F25" s="96"/>
      <c r="G25" s="96"/>
      <c r="H25" s="96" t="s">
        <v>248</v>
      </c>
    </row>
    <row r="26" spans="1:12" x14ac:dyDescent="0.35">
      <c r="A26" s="96"/>
      <c r="B26" s="96">
        <v>23</v>
      </c>
      <c r="C26" s="96">
        <f t="shared" si="0"/>
        <v>8213</v>
      </c>
      <c r="D26" s="96">
        <f t="shared" si="1"/>
        <v>8577</v>
      </c>
      <c r="E26" s="95">
        <f t="shared" si="4"/>
        <v>6.1567999999999996</v>
      </c>
      <c r="F26" s="96"/>
      <c r="G26" s="96"/>
      <c r="H26" s="96" t="s">
        <v>248</v>
      </c>
    </row>
    <row r="27" spans="1:12" x14ac:dyDescent="0.35">
      <c r="A27" s="96"/>
      <c r="B27" s="96">
        <v>24</v>
      </c>
      <c r="C27" s="96">
        <f t="shared" si="0"/>
        <v>8578</v>
      </c>
      <c r="D27" s="96">
        <f t="shared" si="1"/>
        <v>8942</v>
      </c>
      <c r="E27" s="95">
        <f t="shared" si="4"/>
        <v>6.2033999999999994</v>
      </c>
      <c r="F27" s="96"/>
      <c r="G27" s="96"/>
      <c r="H27" s="96" t="s">
        <v>248</v>
      </c>
    </row>
    <row r="28" spans="1:12" x14ac:dyDescent="0.35">
      <c r="A28" s="96"/>
      <c r="B28" s="96">
        <v>25</v>
      </c>
      <c r="C28" s="96">
        <f t="shared" si="0"/>
        <v>8943</v>
      </c>
      <c r="D28" s="96">
        <f t="shared" si="1"/>
        <v>9307</v>
      </c>
      <c r="E28" s="95">
        <f t="shared" si="4"/>
        <v>6.2499999999999991</v>
      </c>
      <c r="F28" s="96"/>
      <c r="G28" s="96"/>
      <c r="H28" s="96" t="s">
        <v>248</v>
      </c>
    </row>
    <row r="29" spans="1:12" x14ac:dyDescent="0.35">
      <c r="A29" s="96"/>
      <c r="B29" s="96">
        <v>26</v>
      </c>
      <c r="C29" s="96">
        <f t="shared" si="0"/>
        <v>9308</v>
      </c>
      <c r="D29" s="96">
        <f t="shared" si="1"/>
        <v>9672</v>
      </c>
      <c r="E29" s="95">
        <f t="shared" si="4"/>
        <v>6.2965999999999989</v>
      </c>
      <c r="F29" s="96"/>
      <c r="G29" s="96"/>
      <c r="H29" s="96" t="s">
        <v>248</v>
      </c>
    </row>
    <row r="30" spans="1:12" x14ac:dyDescent="0.35">
      <c r="A30" s="96"/>
      <c r="B30" s="96">
        <v>27</v>
      </c>
      <c r="C30" s="96">
        <f t="shared" si="0"/>
        <v>9673</v>
      </c>
      <c r="D30" s="96">
        <f t="shared" si="1"/>
        <v>10037</v>
      </c>
      <c r="E30" s="95">
        <f t="shared" si="4"/>
        <v>6.3431999999999986</v>
      </c>
      <c r="F30" s="96"/>
      <c r="G30" s="96"/>
      <c r="H30" s="96" t="s">
        <v>248</v>
      </c>
    </row>
    <row r="31" spans="1:12" x14ac:dyDescent="0.35">
      <c r="A31" s="96"/>
      <c r="B31" s="96">
        <v>28</v>
      </c>
      <c r="C31" s="96">
        <f t="shared" si="0"/>
        <v>10038</v>
      </c>
      <c r="D31" s="96">
        <f t="shared" si="1"/>
        <v>10402</v>
      </c>
      <c r="E31" s="95">
        <f t="shared" si="4"/>
        <v>6.3897999999999984</v>
      </c>
      <c r="F31" s="96"/>
      <c r="G31" s="96"/>
      <c r="H31" s="96" t="s">
        <v>248</v>
      </c>
    </row>
    <row r="32" spans="1:12" x14ac:dyDescent="0.35">
      <c r="A32" s="96"/>
      <c r="B32" s="96">
        <v>29</v>
      </c>
      <c r="C32" s="96">
        <f t="shared" si="0"/>
        <v>10403</v>
      </c>
      <c r="D32" s="96">
        <f t="shared" si="1"/>
        <v>10767</v>
      </c>
      <c r="E32" s="95">
        <f t="shared" si="4"/>
        <v>6.4363999999999981</v>
      </c>
      <c r="F32" s="96"/>
      <c r="G32" s="96"/>
      <c r="H32" s="96" t="s">
        <v>248</v>
      </c>
    </row>
    <row r="33" spans="2:8" x14ac:dyDescent="0.35">
      <c r="B33" s="225">
        <v>30</v>
      </c>
      <c r="C33" s="96">
        <f t="shared" si="0"/>
        <v>10768</v>
      </c>
      <c r="D33" s="96">
        <f t="shared" si="1"/>
        <v>11132</v>
      </c>
      <c r="E33" s="106">
        <v>6.4829999999999997</v>
      </c>
      <c r="F33" s="97"/>
      <c r="G33" s="96"/>
      <c r="H33" s="96" t="s">
        <v>251</v>
      </c>
    </row>
    <row r="34" spans="2:8" x14ac:dyDescent="0.35">
      <c r="B34" s="96"/>
      <c r="C34" s="96"/>
      <c r="D34" s="96"/>
      <c r="F34" s="147"/>
      <c r="G34" s="147"/>
      <c r="H34" s="9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X247"/>
  <sheetViews>
    <sheetView workbookViewId="0">
      <selection activeCell="I240" sqref="I240"/>
    </sheetView>
  </sheetViews>
  <sheetFormatPr defaultRowHeight="14.5" x14ac:dyDescent="0.35"/>
  <cols>
    <col min="1" max="2" width="10.54296875" style="1" bestFit="1" customWidth="1"/>
    <col min="3" max="3" width="3.7265625" customWidth="1"/>
    <col min="4" max="5" width="12" style="215" bestFit="1" customWidth="1"/>
    <col min="6" max="6" width="10" style="215" bestFit="1" customWidth="1"/>
    <col min="7" max="7" width="4.26953125" style="216" customWidth="1"/>
    <col min="9" max="9" width="12.26953125" style="227" customWidth="1"/>
    <col min="10" max="10" width="12.1796875" style="227" customWidth="1"/>
    <col min="11" max="11" width="8.26953125" style="18" customWidth="1"/>
    <col min="14" max="15" width="11" bestFit="1" customWidth="1"/>
    <col min="16" max="16" width="9.7265625" bestFit="1" customWidth="1"/>
    <col min="17" max="17" width="9.7265625" customWidth="1"/>
    <col min="18" max="19" width="13" style="201" customWidth="1"/>
    <col min="20" max="20" width="13" style="202" customWidth="1"/>
    <col min="22" max="24" width="9.7265625" bestFit="1" customWidth="1"/>
  </cols>
  <sheetData>
    <row r="1" spans="1:24" ht="29.25" customHeight="1" x14ac:dyDescent="0.35">
      <c r="A1" s="241" t="s">
        <v>646</v>
      </c>
      <c r="D1" s="259" t="s">
        <v>736</v>
      </c>
      <c r="E1" s="259"/>
      <c r="F1" s="259"/>
      <c r="G1" s="219"/>
      <c r="I1" s="258" t="s">
        <v>392</v>
      </c>
      <c r="J1" s="258"/>
      <c r="K1" s="258"/>
      <c r="N1" s="261" t="s">
        <v>243</v>
      </c>
      <c r="O1" s="261"/>
      <c r="P1" s="261"/>
      <c r="Q1" s="226"/>
      <c r="R1" s="260" t="s">
        <v>391</v>
      </c>
      <c r="S1" s="260"/>
      <c r="T1" s="260"/>
      <c r="V1" s="261" t="s">
        <v>243</v>
      </c>
      <c r="W1" s="261"/>
      <c r="X1" s="261"/>
    </row>
    <row r="2" spans="1:24" s="1" customFormat="1" x14ac:dyDescent="0.35">
      <c r="A2" s="1" t="s">
        <v>692</v>
      </c>
      <c r="D2" s="239">
        <v>99.960705606834807</v>
      </c>
      <c r="E2" s="239">
        <v>100.01071096231595</v>
      </c>
      <c r="F2" s="252">
        <v>2.9373</v>
      </c>
      <c r="G2" s="216"/>
      <c r="I2" s="237"/>
      <c r="J2" s="237"/>
      <c r="K2" s="237"/>
      <c r="M2" s="208"/>
      <c r="N2" s="220">
        <f t="shared" ref="N2:N10" si="0">+D2-I2</f>
        <v>99.960705606834807</v>
      </c>
      <c r="O2" s="220">
        <f t="shared" ref="O2:O10" si="1">+E2-J2</f>
        <v>100.01071096231595</v>
      </c>
      <c r="P2" s="220">
        <f t="shared" ref="P2:P10" si="2">+F2-K2</f>
        <v>2.9373</v>
      </c>
      <c r="Q2" s="220"/>
      <c r="R2" s="221"/>
      <c r="S2" s="221"/>
      <c r="T2" s="222"/>
      <c r="V2" s="223">
        <f t="shared" ref="V2:V57" si="3">+D2-R2</f>
        <v>99.960705606834807</v>
      </c>
      <c r="W2" s="223">
        <f t="shared" ref="W2:W57" si="4">+E2-S2</f>
        <v>100.01071096231595</v>
      </c>
      <c r="X2" s="223">
        <f t="shared" ref="X2:X57" si="5">+F2-T2</f>
        <v>2.9373</v>
      </c>
    </row>
    <row r="3" spans="1:24" s="1" customFormat="1" x14ac:dyDescent="0.35">
      <c r="A3" s="1" t="s">
        <v>460</v>
      </c>
      <c r="D3" s="239">
        <v>99.979685859968228</v>
      </c>
      <c r="E3" s="239">
        <v>100.02970071032338</v>
      </c>
      <c r="F3" s="252">
        <v>2.9373</v>
      </c>
      <c r="G3" s="216"/>
      <c r="I3" s="237"/>
      <c r="J3" s="237"/>
      <c r="K3" s="237"/>
      <c r="M3" s="208"/>
      <c r="N3" s="220">
        <f t="shared" si="0"/>
        <v>99.979685859968228</v>
      </c>
      <c r="O3" s="220">
        <f t="shared" si="1"/>
        <v>100.02970071032338</v>
      </c>
      <c r="P3" s="220">
        <f t="shared" si="2"/>
        <v>2.9373</v>
      </c>
      <c r="Q3" s="220"/>
      <c r="R3" s="221"/>
      <c r="S3" s="221"/>
      <c r="T3" s="222"/>
      <c r="V3" s="223">
        <f t="shared" si="3"/>
        <v>99.979685859968228</v>
      </c>
      <c r="W3" s="223">
        <f t="shared" si="4"/>
        <v>100.02970071032338</v>
      </c>
      <c r="X3" s="223">
        <f t="shared" si="5"/>
        <v>2.9373</v>
      </c>
    </row>
    <row r="4" spans="1:24" s="1" customFormat="1" x14ac:dyDescent="0.35">
      <c r="A4" s="1" t="s">
        <v>461</v>
      </c>
      <c r="D4" s="239">
        <v>100.139437996599</v>
      </c>
      <c r="E4" s="239">
        <v>100.18953276298049</v>
      </c>
      <c r="F4" s="252">
        <v>4.5226780433437384</v>
      </c>
      <c r="G4" s="216"/>
      <c r="I4" s="237"/>
      <c r="J4" s="237"/>
      <c r="K4" s="237"/>
      <c r="M4" s="208"/>
      <c r="N4" s="220">
        <f t="shared" si="0"/>
        <v>100.139437996599</v>
      </c>
      <c r="O4" s="220">
        <f t="shared" si="1"/>
        <v>100.18953276298049</v>
      </c>
      <c r="P4" s="220">
        <f t="shared" si="2"/>
        <v>4.5226780433437384</v>
      </c>
      <c r="Q4" s="220"/>
      <c r="R4" s="221"/>
      <c r="S4" s="221"/>
      <c r="T4" s="222"/>
      <c r="V4" s="223">
        <f t="shared" si="3"/>
        <v>100.139437996599</v>
      </c>
      <c r="W4" s="223">
        <f t="shared" si="4"/>
        <v>100.18953276298049</v>
      </c>
      <c r="X4" s="223">
        <f t="shared" si="5"/>
        <v>4.5226780433437384</v>
      </c>
    </row>
    <row r="5" spans="1:24" s="1" customFormat="1" x14ac:dyDescent="0.35">
      <c r="A5" s="1" t="s">
        <v>462</v>
      </c>
      <c r="D5" s="239">
        <v>100.1659763193836</v>
      </c>
      <c r="E5" s="239">
        <v>100.21608436156438</v>
      </c>
      <c r="F5" s="252">
        <v>4.4902971700278016</v>
      </c>
      <c r="G5" s="216"/>
      <c r="I5" s="237"/>
      <c r="J5" s="237"/>
      <c r="K5" s="237"/>
      <c r="M5" s="208"/>
      <c r="N5" s="220">
        <f t="shared" si="0"/>
        <v>100.1659763193836</v>
      </c>
      <c r="O5" s="220">
        <f t="shared" si="1"/>
        <v>100.21608436156438</v>
      </c>
      <c r="P5" s="220">
        <f t="shared" si="2"/>
        <v>4.4902971700278016</v>
      </c>
      <c r="Q5" s="220"/>
      <c r="R5" s="221"/>
      <c r="S5" s="221"/>
      <c r="T5" s="222"/>
      <c r="V5" s="223">
        <f t="shared" si="3"/>
        <v>100.1659763193836</v>
      </c>
      <c r="W5" s="223">
        <f t="shared" si="4"/>
        <v>100.21608436156438</v>
      </c>
      <c r="X5" s="223">
        <f t="shared" si="5"/>
        <v>4.4902971700278016</v>
      </c>
    </row>
    <row r="6" spans="1:24" s="1" customFormat="1" x14ac:dyDescent="0.35">
      <c r="A6" s="1" t="s">
        <v>700</v>
      </c>
      <c r="D6" s="239">
        <v>99.986346782054042</v>
      </c>
      <c r="E6" s="239">
        <v>100.0363649645363</v>
      </c>
      <c r="F6" s="252">
        <v>2.9373</v>
      </c>
      <c r="G6" s="216"/>
      <c r="I6" s="237"/>
      <c r="J6" s="237"/>
      <c r="K6" s="237"/>
      <c r="M6" s="208"/>
      <c r="N6" s="220">
        <f t="shared" si="0"/>
        <v>99.986346782054042</v>
      </c>
      <c r="O6" s="220">
        <f t="shared" si="1"/>
        <v>100.0363649645363</v>
      </c>
      <c r="P6" s="220">
        <f t="shared" si="2"/>
        <v>2.9373</v>
      </c>
      <c r="Q6" s="220"/>
      <c r="R6" s="221"/>
      <c r="S6" s="221"/>
      <c r="T6" s="222"/>
      <c r="V6" s="223">
        <f t="shared" si="3"/>
        <v>99.986346782054042</v>
      </c>
      <c r="W6" s="223">
        <f t="shared" si="4"/>
        <v>100.0363649645363</v>
      </c>
      <c r="X6" s="223">
        <f t="shared" si="5"/>
        <v>2.9373</v>
      </c>
    </row>
    <row r="7" spans="1:24" s="1" customFormat="1" x14ac:dyDescent="0.35">
      <c r="A7" s="1" t="s">
        <v>652</v>
      </c>
      <c r="D7" s="239">
        <v>100.05466853226953</v>
      </c>
      <c r="E7" s="239">
        <v>100.10472089271589</v>
      </c>
      <c r="F7" s="252">
        <v>2.9373</v>
      </c>
      <c r="G7" s="216"/>
      <c r="I7" s="237"/>
      <c r="J7" s="237"/>
      <c r="K7" s="237"/>
      <c r="M7" s="208"/>
      <c r="N7" s="208">
        <f t="shared" si="0"/>
        <v>100.05466853226953</v>
      </c>
      <c r="O7" s="208">
        <f t="shared" si="1"/>
        <v>100.10472089271589</v>
      </c>
      <c r="P7" s="208">
        <f t="shared" si="2"/>
        <v>2.9373</v>
      </c>
      <c r="Q7" s="208"/>
      <c r="R7" s="221"/>
      <c r="S7" s="221"/>
      <c r="T7" s="222"/>
      <c r="V7" s="223">
        <f t="shared" si="3"/>
        <v>100.05466853226953</v>
      </c>
      <c r="W7" s="223">
        <f t="shared" si="4"/>
        <v>100.10472089271589</v>
      </c>
      <c r="X7" s="223">
        <f t="shared" si="5"/>
        <v>2.9373</v>
      </c>
    </row>
    <row r="8" spans="1:24" s="1" customFormat="1" x14ac:dyDescent="0.35">
      <c r="A8" s="1" t="s">
        <v>463</v>
      </c>
      <c r="D8" s="239">
        <v>100.40256579364326</v>
      </c>
      <c r="E8" s="239">
        <v>100.45279218973812</v>
      </c>
      <c r="F8" s="252">
        <v>4.4797161949468469</v>
      </c>
      <c r="G8" s="216"/>
      <c r="I8" s="237"/>
      <c r="J8" s="237"/>
      <c r="K8" s="237"/>
      <c r="M8" s="208"/>
      <c r="N8" s="208">
        <f t="shared" si="0"/>
        <v>100.40256579364326</v>
      </c>
      <c r="O8" s="208">
        <f t="shared" si="1"/>
        <v>100.45279218973812</v>
      </c>
      <c r="P8" s="208">
        <f t="shared" si="2"/>
        <v>4.4797161949468469</v>
      </c>
      <c r="Q8" s="208"/>
      <c r="R8" s="221"/>
      <c r="S8" s="221"/>
      <c r="T8" s="222"/>
      <c r="V8" s="223">
        <f t="shared" si="3"/>
        <v>100.40256579364326</v>
      </c>
      <c r="W8" s="223">
        <f t="shared" si="4"/>
        <v>100.45279218973812</v>
      </c>
      <c r="X8" s="223">
        <f t="shared" si="5"/>
        <v>4.4797161949468469</v>
      </c>
    </row>
    <row r="9" spans="1:24" s="1" customFormat="1" x14ac:dyDescent="0.35">
      <c r="A9" s="1" t="s">
        <v>677</v>
      </c>
      <c r="D9" s="239">
        <v>100.06953181651495</v>
      </c>
      <c r="E9" s="239">
        <v>100.1195916123211</v>
      </c>
      <c r="F9" s="252">
        <v>2.9373</v>
      </c>
      <c r="G9" s="216"/>
      <c r="I9" s="237"/>
      <c r="J9" s="237"/>
      <c r="K9" s="237"/>
      <c r="M9" s="208"/>
      <c r="N9" s="208">
        <f t="shared" si="0"/>
        <v>100.06953181651495</v>
      </c>
      <c r="O9" s="208">
        <f t="shared" si="1"/>
        <v>100.1195916123211</v>
      </c>
      <c r="P9" s="208">
        <f t="shared" si="2"/>
        <v>2.9373</v>
      </c>
      <c r="Q9" s="208"/>
      <c r="R9" s="221"/>
      <c r="S9" s="221"/>
      <c r="T9" s="222"/>
      <c r="V9" s="223">
        <f t="shared" si="3"/>
        <v>100.06953181651495</v>
      </c>
      <c r="W9" s="223">
        <f t="shared" si="4"/>
        <v>100.1195916123211</v>
      </c>
      <c r="X9" s="223">
        <f t="shared" si="5"/>
        <v>2.9373</v>
      </c>
    </row>
    <row r="10" spans="1:24" s="1" customFormat="1" x14ac:dyDescent="0.35">
      <c r="A10" s="1" t="s">
        <v>705</v>
      </c>
      <c r="D10" s="239">
        <v>100.02608676568568</v>
      </c>
      <c r="E10" s="239">
        <v>100.07612482809972</v>
      </c>
      <c r="F10" s="252">
        <v>2.9373</v>
      </c>
      <c r="G10" s="216"/>
      <c r="I10" s="237"/>
      <c r="J10" s="237"/>
      <c r="K10" s="237"/>
      <c r="M10" s="208"/>
      <c r="N10" s="208">
        <f t="shared" si="0"/>
        <v>100.02608676568568</v>
      </c>
      <c r="O10" s="208">
        <f t="shared" si="1"/>
        <v>100.07612482809972</v>
      </c>
      <c r="P10" s="208">
        <f t="shared" si="2"/>
        <v>2.9373</v>
      </c>
      <c r="Q10" s="208"/>
      <c r="R10" s="221"/>
      <c r="S10" s="221"/>
      <c r="T10" s="222"/>
      <c r="V10" s="223">
        <f t="shared" si="3"/>
        <v>100.02608676568568</v>
      </c>
      <c r="W10" s="223">
        <f t="shared" si="4"/>
        <v>100.07612482809972</v>
      </c>
      <c r="X10" s="223">
        <f t="shared" si="5"/>
        <v>2.9373</v>
      </c>
    </row>
    <row r="11" spans="1:24" s="1" customFormat="1" x14ac:dyDescent="0.35">
      <c r="A11" s="1" t="s">
        <v>464</v>
      </c>
      <c r="D11" s="239">
        <v>100.33060616411737</v>
      </c>
      <c r="E11" s="239">
        <v>100.38079656239856</v>
      </c>
      <c r="F11" s="252">
        <v>2.9373</v>
      </c>
      <c r="G11" s="216"/>
      <c r="I11" s="237"/>
      <c r="J11" s="237"/>
      <c r="K11" s="237"/>
      <c r="M11" s="208"/>
      <c r="N11" s="208">
        <f t="shared" ref="N11:P13" si="6">+D11-I11</f>
        <v>100.33060616411737</v>
      </c>
      <c r="O11" s="208">
        <f t="shared" si="6"/>
        <v>100.38079656239856</v>
      </c>
      <c r="P11" s="208">
        <f t="shared" si="6"/>
        <v>2.9373</v>
      </c>
      <c r="Q11" s="208"/>
      <c r="R11" s="221"/>
      <c r="S11" s="221"/>
      <c r="T11" s="222"/>
      <c r="V11" s="223">
        <f t="shared" si="3"/>
        <v>100.33060616411737</v>
      </c>
      <c r="W11" s="223">
        <f t="shared" si="4"/>
        <v>100.38079656239856</v>
      </c>
      <c r="X11" s="223">
        <f t="shared" si="5"/>
        <v>2.9373</v>
      </c>
    </row>
    <row r="12" spans="1:24" s="1" customFormat="1" x14ac:dyDescent="0.35">
      <c r="A12" s="1" t="s">
        <v>465</v>
      </c>
      <c r="D12" s="239">
        <v>100.09280788299887</v>
      </c>
      <c r="E12" s="239">
        <v>100.14287932266019</v>
      </c>
      <c r="F12" s="252">
        <v>2.9373</v>
      </c>
      <c r="G12" s="216"/>
      <c r="I12" s="237"/>
      <c r="J12" s="237"/>
      <c r="K12" s="237"/>
      <c r="M12" s="208"/>
      <c r="N12" s="208">
        <f t="shared" si="6"/>
        <v>100.09280788299887</v>
      </c>
      <c r="O12" s="208">
        <f t="shared" si="6"/>
        <v>100.14287932266019</v>
      </c>
      <c r="P12" s="208">
        <f t="shared" si="6"/>
        <v>2.9373</v>
      </c>
      <c r="Q12" s="208"/>
      <c r="R12" s="221"/>
      <c r="S12" s="221"/>
      <c r="T12" s="222"/>
      <c r="V12" s="223">
        <f t="shared" si="3"/>
        <v>100.09280788299887</v>
      </c>
      <c r="W12" s="223">
        <f t="shared" si="4"/>
        <v>100.14287932266019</v>
      </c>
      <c r="X12" s="223">
        <f t="shared" si="5"/>
        <v>2.9373</v>
      </c>
    </row>
    <row r="13" spans="1:24" s="1" customFormat="1" x14ac:dyDescent="0.35">
      <c r="A13" s="1" t="s">
        <v>466</v>
      </c>
      <c r="B13" s="244"/>
      <c r="C13" s="244"/>
      <c r="D13" s="239">
        <v>100.43565747947234</v>
      </c>
      <c r="E13" s="239">
        <v>100.48590042968718</v>
      </c>
      <c r="F13" s="252">
        <v>4.2566608665590637</v>
      </c>
      <c r="G13" s="245"/>
      <c r="H13" s="244"/>
      <c r="I13" s="246"/>
      <c r="J13" s="246"/>
      <c r="K13" s="246"/>
      <c r="M13" s="208"/>
      <c r="N13" s="208">
        <f t="shared" si="6"/>
        <v>100.43565747947234</v>
      </c>
      <c r="O13" s="208">
        <f t="shared" si="6"/>
        <v>100.48590042968718</v>
      </c>
      <c r="P13" s="208">
        <f t="shared" si="6"/>
        <v>4.2566608665590637</v>
      </c>
      <c r="Q13" s="208"/>
      <c r="R13" s="221"/>
      <c r="S13" s="221"/>
      <c r="T13" s="222"/>
      <c r="V13" s="223">
        <f t="shared" si="3"/>
        <v>100.43565747947234</v>
      </c>
      <c r="W13" s="223">
        <f t="shared" si="4"/>
        <v>100.48590042968718</v>
      </c>
      <c r="X13" s="223">
        <f t="shared" si="5"/>
        <v>4.2566608665590637</v>
      </c>
    </row>
    <row r="14" spans="1:24" s="1" customFormat="1" x14ac:dyDescent="0.35">
      <c r="A14" s="1" t="s">
        <v>467</v>
      </c>
      <c r="D14" s="239">
        <v>100.55141147360756</v>
      </c>
      <c r="E14" s="239">
        <v>100.60171232977244</v>
      </c>
      <c r="F14" s="252">
        <v>4.5352110757758517</v>
      </c>
      <c r="G14" s="216"/>
      <c r="I14" s="236"/>
      <c r="J14" s="236"/>
      <c r="K14" s="237"/>
      <c r="M14" s="208"/>
      <c r="N14" s="208">
        <f t="shared" ref="N14:N46" si="7">+D14-I14</f>
        <v>100.55141147360756</v>
      </c>
      <c r="O14" s="208">
        <f t="shared" ref="O14:O46" si="8">+E14-J14</f>
        <v>100.60171232977244</v>
      </c>
      <c r="P14" s="208">
        <f t="shared" ref="P14:P46" si="9">+F14-K14</f>
        <v>4.5352110757758517</v>
      </c>
      <c r="Q14" s="208"/>
      <c r="R14" s="221"/>
      <c r="S14" s="221"/>
      <c r="T14" s="222"/>
      <c r="V14" s="223">
        <f t="shared" si="3"/>
        <v>100.55141147360756</v>
      </c>
      <c r="W14" s="223">
        <f t="shared" si="4"/>
        <v>100.60171232977244</v>
      </c>
      <c r="X14" s="223">
        <f t="shared" si="5"/>
        <v>4.5352110757758517</v>
      </c>
    </row>
    <row r="15" spans="1:24" s="1" customFormat="1" x14ac:dyDescent="0.35">
      <c r="A15" s="1" t="s">
        <v>653</v>
      </c>
      <c r="D15" s="239">
        <v>100.23196508600113</v>
      </c>
      <c r="E15" s="239">
        <v>100.28210613907065</v>
      </c>
      <c r="F15" s="252">
        <v>2.9266999999999999</v>
      </c>
      <c r="G15" s="216"/>
      <c r="I15" s="237"/>
      <c r="J15" s="237"/>
      <c r="K15" s="237"/>
      <c r="M15" s="208"/>
      <c r="N15" s="208">
        <f t="shared" si="7"/>
        <v>100.23196508600113</v>
      </c>
      <c r="O15" s="208">
        <f t="shared" si="8"/>
        <v>100.28210613907065</v>
      </c>
      <c r="P15" s="208">
        <f t="shared" si="9"/>
        <v>2.9266999999999999</v>
      </c>
      <c r="Q15" s="208"/>
      <c r="R15" s="221"/>
      <c r="S15" s="221"/>
      <c r="T15" s="222"/>
      <c r="V15" s="223">
        <f t="shared" si="3"/>
        <v>100.23196508600113</v>
      </c>
      <c r="W15" s="223">
        <f t="shared" si="4"/>
        <v>100.28210613907065</v>
      </c>
      <c r="X15" s="223">
        <f t="shared" si="5"/>
        <v>2.9266999999999999</v>
      </c>
    </row>
    <row r="16" spans="1:24" s="1" customFormat="1" x14ac:dyDescent="0.35">
      <c r="A16" s="1" t="s">
        <v>468</v>
      </c>
      <c r="D16" s="239">
        <v>100.69736642734438</v>
      </c>
      <c r="E16" s="239">
        <v>100.74774029749312</v>
      </c>
      <c r="F16" s="252">
        <v>4.4666014212449507</v>
      </c>
      <c r="G16" s="216"/>
      <c r="I16" s="237"/>
      <c r="J16" s="237"/>
      <c r="K16" s="237"/>
      <c r="M16" s="208"/>
      <c r="N16" s="208">
        <f t="shared" si="7"/>
        <v>100.69736642734438</v>
      </c>
      <c r="O16" s="208">
        <f t="shared" si="8"/>
        <v>100.74774029749312</v>
      </c>
      <c r="P16" s="208">
        <f t="shared" si="9"/>
        <v>4.4666014212449507</v>
      </c>
      <c r="Q16" s="208"/>
      <c r="R16" s="221"/>
      <c r="S16" s="221"/>
      <c r="T16" s="222"/>
      <c r="V16" s="223">
        <f t="shared" si="3"/>
        <v>100.69736642734438</v>
      </c>
      <c r="W16" s="223">
        <f t="shared" si="4"/>
        <v>100.74774029749312</v>
      </c>
      <c r="X16" s="223">
        <f t="shared" si="5"/>
        <v>4.4666014212449507</v>
      </c>
    </row>
    <row r="17" spans="1:24" s="1" customFormat="1" x14ac:dyDescent="0.35">
      <c r="A17" s="1" t="s">
        <v>469</v>
      </c>
      <c r="D17" s="239">
        <v>99.980116207567491</v>
      </c>
      <c r="E17" s="239">
        <v>100.03013127320409</v>
      </c>
      <c r="F17" s="252">
        <v>4.4986445011348826</v>
      </c>
      <c r="G17" s="216"/>
      <c r="I17" s="237"/>
      <c r="J17" s="237"/>
      <c r="K17" s="237"/>
      <c r="M17" s="208"/>
      <c r="N17" s="208">
        <f t="shared" si="7"/>
        <v>99.980116207567491</v>
      </c>
      <c r="O17" s="208">
        <f t="shared" si="8"/>
        <v>100.03013127320409</v>
      </c>
      <c r="P17" s="208">
        <f t="shared" si="9"/>
        <v>4.4986445011348826</v>
      </c>
      <c r="Q17" s="208"/>
      <c r="R17" s="221"/>
      <c r="S17" s="221"/>
      <c r="T17" s="222"/>
      <c r="V17" s="223">
        <f t="shared" si="3"/>
        <v>99.980116207567491</v>
      </c>
      <c r="W17" s="223">
        <f t="shared" si="4"/>
        <v>100.03013127320409</v>
      </c>
      <c r="X17" s="223">
        <f t="shared" si="5"/>
        <v>4.4986445011348826</v>
      </c>
    </row>
    <row r="18" spans="1:24" s="1" customFormat="1" x14ac:dyDescent="0.35">
      <c r="A18" s="1" t="s">
        <v>470</v>
      </c>
      <c r="D18" s="239">
        <v>100.63195803592083</v>
      </c>
      <c r="E18" s="239">
        <v>100.68229918551359</v>
      </c>
      <c r="F18" s="252">
        <v>2.9266999999999999</v>
      </c>
      <c r="G18" s="216"/>
      <c r="I18" s="237"/>
      <c r="J18" s="237"/>
      <c r="K18" s="237"/>
      <c r="M18" s="208"/>
      <c r="N18" s="208">
        <f t="shared" si="7"/>
        <v>100.63195803592083</v>
      </c>
      <c r="O18" s="208">
        <f t="shared" si="8"/>
        <v>100.68229918551359</v>
      </c>
      <c r="P18" s="208">
        <f t="shared" si="9"/>
        <v>2.9266999999999999</v>
      </c>
      <c r="Q18" s="208"/>
      <c r="R18" s="221"/>
      <c r="S18" s="221"/>
      <c r="T18" s="222"/>
      <c r="V18" s="223">
        <f t="shared" si="3"/>
        <v>100.63195803592083</v>
      </c>
      <c r="W18" s="223">
        <f t="shared" si="4"/>
        <v>100.68229918551359</v>
      </c>
      <c r="X18" s="223">
        <f t="shared" si="5"/>
        <v>2.9266999999999999</v>
      </c>
    </row>
    <row r="19" spans="1:24" s="1" customFormat="1" x14ac:dyDescent="0.35">
      <c r="A19" s="1" t="s">
        <v>471</v>
      </c>
      <c r="D19" s="239">
        <v>100.25762599649714</v>
      </c>
      <c r="E19" s="239">
        <v>100.30777988644036</v>
      </c>
      <c r="F19" s="252">
        <v>2.9266999999999999</v>
      </c>
      <c r="G19" s="216"/>
      <c r="I19" s="237"/>
      <c r="J19" s="237"/>
      <c r="K19" s="237"/>
      <c r="M19" s="208"/>
      <c r="N19" s="208">
        <f t="shared" si="7"/>
        <v>100.25762599649714</v>
      </c>
      <c r="O19" s="208">
        <f t="shared" si="8"/>
        <v>100.30777988644036</v>
      </c>
      <c r="P19" s="208">
        <f t="shared" si="9"/>
        <v>2.9266999999999999</v>
      </c>
      <c r="Q19" s="208"/>
      <c r="R19" s="221"/>
      <c r="S19" s="221"/>
      <c r="T19" s="222"/>
      <c r="V19" s="223">
        <f t="shared" si="3"/>
        <v>100.25762599649714</v>
      </c>
      <c r="W19" s="223">
        <f t="shared" si="4"/>
        <v>100.30777988644036</v>
      </c>
      <c r="X19" s="223">
        <f t="shared" si="5"/>
        <v>2.9266999999999999</v>
      </c>
    </row>
    <row r="20" spans="1:24" s="1" customFormat="1" x14ac:dyDescent="0.35">
      <c r="A20" s="1" t="s">
        <v>472</v>
      </c>
      <c r="D20" s="239">
        <v>100.12066694967561</v>
      </c>
      <c r="E20" s="239">
        <v>100.17075232583852</v>
      </c>
      <c r="F20" s="252">
        <v>4.5547227050456396</v>
      </c>
      <c r="G20" s="216"/>
      <c r="I20" s="237"/>
      <c r="J20" s="237"/>
      <c r="K20" s="237"/>
      <c r="M20" s="208"/>
      <c r="N20" s="208">
        <f t="shared" si="7"/>
        <v>100.12066694967561</v>
      </c>
      <c r="O20" s="208">
        <f t="shared" si="8"/>
        <v>100.17075232583852</v>
      </c>
      <c r="P20" s="208">
        <f t="shared" si="9"/>
        <v>4.5547227050456396</v>
      </c>
      <c r="Q20" s="208"/>
      <c r="R20" s="221"/>
      <c r="S20" s="221"/>
      <c r="T20" s="222"/>
      <c r="V20" s="223">
        <f t="shared" si="3"/>
        <v>100.12066694967561</v>
      </c>
      <c r="W20" s="223">
        <f t="shared" si="4"/>
        <v>100.17075232583852</v>
      </c>
      <c r="X20" s="223">
        <f t="shared" si="5"/>
        <v>4.5547227050456396</v>
      </c>
    </row>
    <row r="21" spans="1:24" s="1" customFormat="1" x14ac:dyDescent="0.35">
      <c r="A21" s="1" t="s">
        <v>684</v>
      </c>
      <c r="D21" s="239">
        <v>100.19987222357368</v>
      </c>
      <c r="E21" s="239">
        <v>100.24999722218476</v>
      </c>
      <c r="F21" s="252">
        <v>2.9266999999999999</v>
      </c>
      <c r="G21" s="216"/>
      <c r="I21" s="237"/>
      <c r="J21" s="237"/>
      <c r="K21" s="237"/>
      <c r="M21" s="208"/>
      <c r="N21" s="208">
        <f t="shared" si="7"/>
        <v>100.19987222357368</v>
      </c>
      <c r="O21" s="208">
        <f t="shared" si="8"/>
        <v>100.24999722218476</v>
      </c>
      <c r="P21" s="208">
        <f t="shared" si="9"/>
        <v>2.9266999999999999</v>
      </c>
      <c r="Q21" s="208"/>
      <c r="R21" s="221"/>
      <c r="S21" s="221"/>
      <c r="T21" s="222"/>
      <c r="V21" s="223">
        <f t="shared" si="3"/>
        <v>100.19987222357368</v>
      </c>
      <c r="W21" s="223">
        <f t="shared" si="4"/>
        <v>100.24999722218476</v>
      </c>
      <c r="X21" s="223">
        <f t="shared" si="5"/>
        <v>2.9266999999999999</v>
      </c>
    </row>
    <row r="22" spans="1:24" s="1" customFormat="1" x14ac:dyDescent="0.35">
      <c r="A22" s="1" t="s">
        <v>719</v>
      </c>
      <c r="D22" s="239">
        <v>100.11932823878674</v>
      </c>
      <c r="E22" s="239">
        <v>100.16941294525935</v>
      </c>
      <c r="F22" s="252">
        <v>2.9266999999999999</v>
      </c>
      <c r="G22" s="216"/>
      <c r="I22" s="237"/>
      <c r="J22" s="237"/>
      <c r="K22" s="237"/>
      <c r="M22" s="208"/>
      <c r="N22" s="208">
        <f t="shared" si="7"/>
        <v>100.11932823878674</v>
      </c>
      <c r="O22" s="208">
        <f t="shared" si="8"/>
        <v>100.16941294525935</v>
      </c>
      <c r="P22" s="208">
        <f t="shared" si="9"/>
        <v>2.9266999999999999</v>
      </c>
      <c r="Q22" s="208"/>
      <c r="R22" s="221"/>
      <c r="S22" s="221"/>
      <c r="T22" s="222"/>
      <c r="V22" s="223">
        <f t="shared" si="3"/>
        <v>100.11932823878674</v>
      </c>
      <c r="W22" s="223">
        <f t="shared" si="4"/>
        <v>100.16941294525935</v>
      </c>
      <c r="X22" s="223">
        <f t="shared" si="5"/>
        <v>2.9266999999999999</v>
      </c>
    </row>
    <row r="23" spans="1:24" s="1" customFormat="1" x14ac:dyDescent="0.35">
      <c r="A23" s="1" t="s">
        <v>659</v>
      </c>
      <c r="D23" s="239">
        <v>100.39589227753231</v>
      </c>
      <c r="E23" s="239">
        <v>100.44611533519991</v>
      </c>
      <c r="F23" s="252">
        <v>2.9266999999999999</v>
      </c>
      <c r="G23" s="216"/>
      <c r="M23" s="208"/>
      <c r="N23" s="208">
        <f t="shared" si="7"/>
        <v>100.39589227753231</v>
      </c>
      <c r="O23" s="208">
        <f t="shared" si="8"/>
        <v>100.44611533519991</v>
      </c>
      <c r="P23" s="208">
        <f t="shared" si="9"/>
        <v>2.9266999999999999</v>
      </c>
      <c r="Q23" s="208"/>
      <c r="R23" s="221"/>
      <c r="S23" s="221"/>
      <c r="T23" s="222"/>
      <c r="V23" s="223">
        <f t="shared" si="3"/>
        <v>100.39589227753231</v>
      </c>
      <c r="W23" s="223">
        <f t="shared" si="4"/>
        <v>100.44611533519991</v>
      </c>
      <c r="X23" s="223">
        <f t="shared" si="5"/>
        <v>2.9266999999999999</v>
      </c>
    </row>
    <row r="24" spans="1:24" s="1" customFormat="1" x14ac:dyDescent="0.35">
      <c r="A24" s="1" t="s">
        <v>720</v>
      </c>
      <c r="D24" s="239">
        <v>100.17099773638067</v>
      </c>
      <c r="E24" s="239">
        <v>100.22110829052593</v>
      </c>
      <c r="F24" s="252">
        <v>2.9266999999999999</v>
      </c>
      <c r="G24" s="216"/>
      <c r="I24" s="237"/>
      <c r="J24" s="237"/>
      <c r="K24" s="237"/>
      <c r="M24" s="208"/>
      <c r="N24" s="208">
        <f t="shared" si="7"/>
        <v>100.17099773638067</v>
      </c>
      <c r="O24" s="208">
        <f t="shared" si="8"/>
        <v>100.22110829052593</v>
      </c>
      <c r="P24" s="208">
        <f t="shared" si="9"/>
        <v>2.9266999999999999</v>
      </c>
      <c r="Q24" s="208"/>
      <c r="R24" s="221"/>
      <c r="S24" s="221"/>
      <c r="T24" s="222"/>
      <c r="V24" s="223">
        <f t="shared" si="3"/>
        <v>100.17099773638067</v>
      </c>
      <c r="W24" s="223">
        <f t="shared" si="4"/>
        <v>100.22110829052593</v>
      </c>
      <c r="X24" s="223">
        <f t="shared" si="5"/>
        <v>2.9266999999999999</v>
      </c>
    </row>
    <row r="25" spans="1:24" s="1" customFormat="1" x14ac:dyDescent="0.35">
      <c r="A25" s="1" t="s">
        <v>691</v>
      </c>
      <c r="D25" s="239">
        <v>100.24715475925696</v>
      </c>
      <c r="E25" s="239">
        <v>100.29730341096243</v>
      </c>
      <c r="F25" s="252">
        <v>2.9266999999999999</v>
      </c>
      <c r="G25" s="216"/>
      <c r="I25" s="237"/>
      <c r="J25" s="237"/>
      <c r="K25" s="237"/>
      <c r="M25" s="208"/>
      <c r="N25" s="208">
        <f t="shared" si="7"/>
        <v>100.24715475925696</v>
      </c>
      <c r="O25" s="208">
        <f t="shared" si="8"/>
        <v>100.29730341096243</v>
      </c>
      <c r="P25" s="208">
        <f t="shared" si="9"/>
        <v>2.9266999999999999</v>
      </c>
      <c r="Q25" s="208"/>
      <c r="R25" s="221"/>
      <c r="S25" s="221"/>
      <c r="T25" s="222"/>
      <c r="V25" s="223">
        <f t="shared" si="3"/>
        <v>100.24715475925696</v>
      </c>
      <c r="W25" s="223">
        <f t="shared" si="4"/>
        <v>100.29730341096243</v>
      </c>
      <c r="X25" s="223">
        <f t="shared" si="5"/>
        <v>2.9266999999999999</v>
      </c>
    </row>
    <row r="26" spans="1:24" s="1" customFormat="1" x14ac:dyDescent="0.35">
      <c r="A26" s="1" t="s">
        <v>724</v>
      </c>
      <c r="D26" s="239">
        <v>100.18821010083752</v>
      </c>
      <c r="E26" s="239">
        <v>100.23832926547026</v>
      </c>
      <c r="F26" s="252">
        <v>2.9266999999999999</v>
      </c>
      <c r="G26" s="216"/>
      <c r="I26" s="237"/>
      <c r="J26" s="237"/>
      <c r="K26" s="237"/>
      <c r="M26" s="208"/>
      <c r="N26" s="208">
        <f t="shared" si="7"/>
        <v>100.18821010083752</v>
      </c>
      <c r="O26" s="208">
        <f t="shared" si="8"/>
        <v>100.23832926547026</v>
      </c>
      <c r="P26" s="208">
        <f t="shared" si="9"/>
        <v>2.9266999999999999</v>
      </c>
      <c r="Q26" s="208"/>
      <c r="R26" s="221"/>
      <c r="S26" s="221"/>
      <c r="T26" s="222"/>
      <c r="V26" s="223">
        <f t="shared" si="3"/>
        <v>100.18821010083752</v>
      </c>
      <c r="W26" s="223">
        <f t="shared" si="4"/>
        <v>100.23832926547026</v>
      </c>
      <c r="X26" s="223">
        <f t="shared" si="5"/>
        <v>2.9266999999999999</v>
      </c>
    </row>
    <row r="27" spans="1:24" s="1" customFormat="1" x14ac:dyDescent="0.35">
      <c r="A27" s="1" t="s">
        <v>473</v>
      </c>
      <c r="D27" s="239">
        <v>100.42418861947397</v>
      </c>
      <c r="E27" s="239">
        <v>100.47442583239015</v>
      </c>
      <c r="F27" s="252">
        <v>2.9266999999999999</v>
      </c>
      <c r="G27" s="216"/>
      <c r="I27" s="237"/>
      <c r="J27" s="237"/>
      <c r="K27" s="237"/>
      <c r="M27" s="208"/>
      <c r="N27" s="208">
        <f t="shared" si="7"/>
        <v>100.42418861947397</v>
      </c>
      <c r="O27" s="208">
        <f t="shared" si="8"/>
        <v>100.47442583239015</v>
      </c>
      <c r="P27" s="208">
        <f t="shared" si="9"/>
        <v>2.9266999999999999</v>
      </c>
      <c r="Q27" s="208"/>
      <c r="R27" s="221"/>
      <c r="S27" s="221"/>
      <c r="T27" s="222"/>
      <c r="V27" s="223">
        <f t="shared" si="3"/>
        <v>100.42418861947397</v>
      </c>
      <c r="W27" s="223">
        <f t="shared" si="4"/>
        <v>100.47442583239015</v>
      </c>
      <c r="X27" s="223">
        <f t="shared" si="5"/>
        <v>2.9266999999999999</v>
      </c>
    </row>
    <row r="28" spans="1:24" s="1" customFormat="1" x14ac:dyDescent="0.35">
      <c r="A28" s="1" t="s">
        <v>474</v>
      </c>
      <c r="D28" s="239">
        <v>100.4924430430392</v>
      </c>
      <c r="E28" s="239">
        <v>100.54271440023932</v>
      </c>
      <c r="F28" s="252">
        <v>4.5067909962745292</v>
      </c>
      <c r="G28" s="216"/>
      <c r="I28" s="237"/>
      <c r="J28" s="237"/>
      <c r="K28" s="237"/>
      <c r="M28" s="208"/>
      <c r="N28" s="208">
        <f t="shared" si="7"/>
        <v>100.4924430430392</v>
      </c>
      <c r="O28" s="208">
        <f t="shared" si="8"/>
        <v>100.54271440023932</v>
      </c>
      <c r="P28" s="208">
        <f t="shared" si="9"/>
        <v>4.5067909962745292</v>
      </c>
      <c r="Q28" s="208"/>
      <c r="R28" s="221"/>
      <c r="S28" s="221"/>
      <c r="T28" s="222"/>
      <c r="V28" s="223">
        <f t="shared" si="3"/>
        <v>100.4924430430392</v>
      </c>
      <c r="W28" s="223">
        <f t="shared" si="4"/>
        <v>100.54271440023932</v>
      </c>
      <c r="X28" s="223">
        <f t="shared" si="5"/>
        <v>4.5067909962745292</v>
      </c>
    </row>
    <row r="29" spans="1:24" s="1" customFormat="1" x14ac:dyDescent="0.35">
      <c r="A29" s="1" t="s">
        <v>475</v>
      </c>
      <c r="D29" s="239">
        <v>100.76224408321315</v>
      </c>
      <c r="E29" s="239">
        <v>100.81265040841735</v>
      </c>
      <c r="F29" s="252">
        <v>3.25</v>
      </c>
      <c r="G29" s="216"/>
      <c r="I29" s="237"/>
      <c r="J29" s="237"/>
      <c r="K29" s="237"/>
      <c r="M29" s="208"/>
      <c r="N29" s="208">
        <f t="shared" si="7"/>
        <v>100.76224408321315</v>
      </c>
      <c r="O29" s="208">
        <f t="shared" si="8"/>
        <v>100.81265040841735</v>
      </c>
      <c r="P29" s="208">
        <f t="shared" si="9"/>
        <v>3.25</v>
      </c>
      <c r="Q29" s="208"/>
      <c r="R29" s="221"/>
      <c r="S29" s="221"/>
      <c r="T29" s="222"/>
      <c r="V29" s="223">
        <f t="shared" si="3"/>
        <v>100.76224408321315</v>
      </c>
      <c r="W29" s="223">
        <f t="shared" si="4"/>
        <v>100.81265040841735</v>
      </c>
      <c r="X29" s="223">
        <f t="shared" si="5"/>
        <v>3.25</v>
      </c>
    </row>
    <row r="30" spans="1:24" s="1" customFormat="1" x14ac:dyDescent="0.35">
      <c r="A30" s="1" t="s">
        <v>670</v>
      </c>
      <c r="D30" s="239">
        <v>100.29147908600858</v>
      </c>
      <c r="E30" s="239">
        <v>100.34164991096405</v>
      </c>
      <c r="F30" s="252">
        <v>3.25</v>
      </c>
      <c r="G30" s="216"/>
      <c r="I30" s="237"/>
      <c r="J30" s="237"/>
      <c r="K30" s="237"/>
      <c r="M30" s="208"/>
      <c r="N30" s="208">
        <f t="shared" si="7"/>
        <v>100.29147908600858</v>
      </c>
      <c r="O30" s="208">
        <f t="shared" si="8"/>
        <v>100.34164991096405</v>
      </c>
      <c r="P30" s="208">
        <f t="shared" si="9"/>
        <v>3.25</v>
      </c>
      <c r="Q30" s="208"/>
      <c r="R30" s="221"/>
      <c r="S30" s="221"/>
      <c r="T30" s="222"/>
      <c r="V30" s="223">
        <f t="shared" si="3"/>
        <v>100.29147908600858</v>
      </c>
      <c r="W30" s="223">
        <f t="shared" si="4"/>
        <v>100.34164991096405</v>
      </c>
      <c r="X30" s="223">
        <f t="shared" si="5"/>
        <v>3.25</v>
      </c>
    </row>
    <row r="31" spans="1:24" s="1" customFormat="1" x14ac:dyDescent="0.35">
      <c r="A31" s="1" t="s">
        <v>693</v>
      </c>
      <c r="D31" s="239">
        <v>100.05150809594639</v>
      </c>
      <c r="E31" s="239">
        <v>100.10155887538407</v>
      </c>
      <c r="F31" s="252">
        <v>3.25</v>
      </c>
      <c r="G31" s="216"/>
      <c r="I31" s="237"/>
      <c r="J31" s="237"/>
      <c r="K31" s="237"/>
      <c r="M31" s="208"/>
      <c r="N31" s="208">
        <f t="shared" si="7"/>
        <v>100.05150809594639</v>
      </c>
      <c r="O31" s="208">
        <f t="shared" si="8"/>
        <v>100.10155887538407</v>
      </c>
      <c r="P31" s="208">
        <f t="shared" si="9"/>
        <v>3.25</v>
      </c>
      <c r="Q31" s="208"/>
      <c r="R31" s="221"/>
      <c r="S31" s="221"/>
      <c r="T31" s="222"/>
      <c r="V31" s="223">
        <f t="shared" si="3"/>
        <v>100.05150809594639</v>
      </c>
      <c r="W31" s="223">
        <f t="shared" si="4"/>
        <v>100.10155887538407</v>
      </c>
      <c r="X31" s="223">
        <f t="shared" si="5"/>
        <v>3.25</v>
      </c>
    </row>
    <row r="32" spans="1:24" s="1" customFormat="1" x14ac:dyDescent="0.35">
      <c r="A32" s="1" t="s">
        <v>476</v>
      </c>
      <c r="D32" s="239">
        <v>100.16456239627</v>
      </c>
      <c r="E32" s="239">
        <v>100.21466973113556</v>
      </c>
      <c r="F32" s="252">
        <v>3.25</v>
      </c>
      <c r="G32" s="216"/>
      <c r="I32" s="237"/>
      <c r="J32" s="237"/>
      <c r="K32" s="237"/>
      <c r="M32" s="208"/>
      <c r="N32" s="208">
        <f t="shared" si="7"/>
        <v>100.16456239627</v>
      </c>
      <c r="O32" s="208">
        <f t="shared" si="8"/>
        <v>100.21466973113556</v>
      </c>
      <c r="P32" s="208">
        <f t="shared" si="9"/>
        <v>3.25</v>
      </c>
      <c r="Q32" s="208"/>
      <c r="R32" s="221"/>
      <c r="S32" s="221"/>
      <c r="T32" s="222"/>
      <c r="V32" s="223">
        <f t="shared" si="3"/>
        <v>100.16456239627</v>
      </c>
      <c r="W32" s="223">
        <f t="shared" si="4"/>
        <v>100.21466973113556</v>
      </c>
      <c r="X32" s="223">
        <f t="shared" si="5"/>
        <v>3.25</v>
      </c>
    </row>
    <row r="33" spans="1:24" s="1" customFormat="1" x14ac:dyDescent="0.35">
      <c r="A33" s="1" t="s">
        <v>477</v>
      </c>
      <c r="D33" s="239">
        <v>100.14308496249687</v>
      </c>
      <c r="E33" s="239">
        <v>100.1931815532735</v>
      </c>
      <c r="F33" s="252">
        <v>4.5537030856476823</v>
      </c>
      <c r="G33" s="216"/>
      <c r="I33" s="237"/>
      <c r="J33" s="237"/>
      <c r="K33" s="237"/>
      <c r="M33" s="208"/>
      <c r="N33" s="208">
        <f t="shared" si="7"/>
        <v>100.14308496249687</v>
      </c>
      <c r="O33" s="208">
        <f t="shared" si="8"/>
        <v>100.1931815532735</v>
      </c>
      <c r="P33" s="208">
        <f t="shared" si="9"/>
        <v>4.5537030856476823</v>
      </c>
      <c r="Q33" s="208"/>
      <c r="R33" s="221"/>
      <c r="S33" s="221"/>
      <c r="T33" s="222"/>
      <c r="V33" s="223">
        <f t="shared" si="3"/>
        <v>100.14308496249687</v>
      </c>
      <c r="W33" s="223">
        <f t="shared" si="4"/>
        <v>100.1931815532735</v>
      </c>
      <c r="X33" s="223">
        <f t="shared" si="5"/>
        <v>4.5537030856476823</v>
      </c>
    </row>
    <row r="34" spans="1:24" s="1" customFormat="1" x14ac:dyDescent="0.35">
      <c r="A34" s="1" t="s">
        <v>478</v>
      </c>
      <c r="D34" s="239">
        <v>100.17021580429613</v>
      </c>
      <c r="E34" s="239">
        <v>100.22032596727976</v>
      </c>
      <c r="F34" s="252">
        <v>4.5212884275385177</v>
      </c>
      <c r="G34" s="216"/>
      <c r="I34" s="237"/>
      <c r="J34" s="237"/>
      <c r="K34" s="237"/>
      <c r="M34" s="208"/>
      <c r="N34" s="208">
        <f t="shared" si="7"/>
        <v>100.17021580429613</v>
      </c>
      <c r="O34" s="208">
        <f t="shared" si="8"/>
        <v>100.22032596727976</v>
      </c>
      <c r="P34" s="208">
        <f t="shared" si="9"/>
        <v>4.5212884275385177</v>
      </c>
      <c r="Q34" s="208"/>
      <c r="R34" s="221"/>
      <c r="S34" s="221"/>
      <c r="T34" s="222"/>
      <c r="V34" s="223">
        <f t="shared" si="3"/>
        <v>100.17021580429613</v>
      </c>
      <c r="W34" s="223">
        <f t="shared" si="4"/>
        <v>100.22032596727976</v>
      </c>
      <c r="X34" s="223">
        <f t="shared" si="5"/>
        <v>4.5212884275385177</v>
      </c>
    </row>
    <row r="35" spans="1:24" s="1" customFormat="1" x14ac:dyDescent="0.35">
      <c r="A35" s="1" t="s">
        <v>701</v>
      </c>
      <c r="D35" s="239">
        <v>100.06094915393021</v>
      </c>
      <c r="E35" s="239">
        <v>100.11100465625833</v>
      </c>
      <c r="F35" s="252">
        <v>3.25</v>
      </c>
      <c r="G35" s="216"/>
      <c r="I35" s="237"/>
      <c r="J35" s="237"/>
      <c r="K35" s="237"/>
      <c r="M35" s="208"/>
      <c r="N35" s="208">
        <f t="shared" si="7"/>
        <v>100.06094915393021</v>
      </c>
      <c r="O35" s="208">
        <f t="shared" si="8"/>
        <v>100.11100465625833</v>
      </c>
      <c r="P35" s="208">
        <f t="shared" si="9"/>
        <v>3.25</v>
      </c>
      <c r="Q35" s="208"/>
      <c r="R35" s="221"/>
      <c r="S35" s="221"/>
      <c r="T35" s="222"/>
      <c r="V35" s="223">
        <f t="shared" si="3"/>
        <v>100.06094915393021</v>
      </c>
      <c r="W35" s="223">
        <f t="shared" si="4"/>
        <v>100.11100465625833</v>
      </c>
      <c r="X35" s="223">
        <f t="shared" si="5"/>
        <v>3.25</v>
      </c>
    </row>
    <row r="36" spans="1:24" s="1" customFormat="1" x14ac:dyDescent="0.35">
      <c r="A36" s="1" t="s">
        <v>607</v>
      </c>
      <c r="D36" s="239">
        <v>100.37582739452115</v>
      </c>
      <c r="E36" s="239">
        <v>100.4260404147285</v>
      </c>
      <c r="F36" s="252">
        <v>3.25</v>
      </c>
      <c r="G36" s="216"/>
      <c r="I36" s="237"/>
      <c r="J36" s="237"/>
      <c r="K36" s="237"/>
      <c r="M36" s="208"/>
      <c r="N36" s="208">
        <f t="shared" si="7"/>
        <v>100.37582739452115</v>
      </c>
      <c r="O36" s="208">
        <f t="shared" si="8"/>
        <v>100.4260404147285</v>
      </c>
      <c r="P36" s="208">
        <f t="shared" si="9"/>
        <v>3.25</v>
      </c>
      <c r="Q36" s="208"/>
      <c r="R36" s="221"/>
      <c r="S36" s="221"/>
      <c r="T36" s="222"/>
      <c r="V36" s="223">
        <f t="shared" si="3"/>
        <v>100.37582739452115</v>
      </c>
      <c r="W36" s="223">
        <f t="shared" si="4"/>
        <v>100.4260404147285</v>
      </c>
      <c r="X36" s="223">
        <f t="shared" si="5"/>
        <v>3.25</v>
      </c>
    </row>
    <row r="37" spans="1:24" s="1" customFormat="1" x14ac:dyDescent="0.35">
      <c r="A37" s="1" t="s">
        <v>676</v>
      </c>
      <c r="D37" s="239">
        <v>100.37582739452115</v>
      </c>
      <c r="E37" s="239">
        <v>100.4260404147285</v>
      </c>
      <c r="F37" s="252">
        <v>3.25</v>
      </c>
      <c r="G37" s="216"/>
      <c r="I37" s="237"/>
      <c r="J37" s="237"/>
      <c r="K37" s="237"/>
      <c r="M37" s="208"/>
      <c r="N37" s="208">
        <f t="shared" si="7"/>
        <v>100.37582739452115</v>
      </c>
      <c r="O37" s="208">
        <f t="shared" si="8"/>
        <v>100.4260404147285</v>
      </c>
      <c r="P37" s="208">
        <f t="shared" si="9"/>
        <v>3.25</v>
      </c>
      <c r="Q37" s="208"/>
      <c r="R37" s="221"/>
      <c r="S37" s="221"/>
      <c r="T37" s="222"/>
      <c r="V37" s="223">
        <f t="shared" si="3"/>
        <v>100.37582739452115</v>
      </c>
      <c r="W37" s="223">
        <f t="shared" si="4"/>
        <v>100.4260404147285</v>
      </c>
      <c r="X37" s="223">
        <f t="shared" si="5"/>
        <v>3.25</v>
      </c>
    </row>
    <row r="38" spans="1:24" s="1" customFormat="1" x14ac:dyDescent="0.35">
      <c r="A38" s="1" t="s">
        <v>479</v>
      </c>
      <c r="D38" s="239">
        <v>100.41144938726849</v>
      </c>
      <c r="E38" s="239">
        <v>100.46168022738217</v>
      </c>
      <c r="F38" s="252">
        <v>4.5104262538154796</v>
      </c>
      <c r="G38" s="216"/>
      <c r="I38" s="237"/>
      <c r="J38" s="237"/>
      <c r="K38" s="237"/>
      <c r="M38" s="208"/>
      <c r="N38" s="208">
        <f t="shared" si="7"/>
        <v>100.41144938726849</v>
      </c>
      <c r="O38" s="208">
        <f t="shared" si="8"/>
        <v>100.46168022738217</v>
      </c>
      <c r="P38" s="208">
        <f t="shared" si="9"/>
        <v>4.5104262538154796</v>
      </c>
      <c r="Q38" s="208"/>
      <c r="R38" s="221"/>
      <c r="S38" s="221"/>
      <c r="T38" s="222"/>
      <c r="V38" s="223">
        <f t="shared" si="3"/>
        <v>100.41144938726849</v>
      </c>
      <c r="W38" s="223">
        <f t="shared" si="4"/>
        <v>100.46168022738217</v>
      </c>
      <c r="X38" s="223">
        <f t="shared" si="5"/>
        <v>4.5104262538154796</v>
      </c>
    </row>
    <row r="39" spans="1:24" s="1" customFormat="1" x14ac:dyDescent="0.35">
      <c r="A39" s="1" t="s">
        <v>480</v>
      </c>
      <c r="D39" s="239">
        <v>100.44735802781062</v>
      </c>
      <c r="E39" s="239">
        <v>100.49760683122624</v>
      </c>
      <c r="F39" s="252">
        <v>4.6020996378223584</v>
      </c>
      <c r="G39" s="216"/>
      <c r="I39" s="237"/>
      <c r="J39" s="237"/>
      <c r="K39" s="237"/>
      <c r="M39" s="208"/>
      <c r="N39" s="208">
        <f t="shared" si="7"/>
        <v>100.44735802781062</v>
      </c>
      <c r="O39" s="208">
        <f t="shared" si="8"/>
        <v>100.49760683122624</v>
      </c>
      <c r="P39" s="208">
        <f t="shared" si="9"/>
        <v>4.6020996378223584</v>
      </c>
      <c r="Q39" s="208"/>
      <c r="R39" s="221"/>
      <c r="S39" s="221"/>
      <c r="T39" s="222"/>
      <c r="V39" s="223">
        <f t="shared" si="3"/>
        <v>100.44735802781062</v>
      </c>
      <c r="W39" s="223">
        <f t="shared" si="4"/>
        <v>100.49760683122624</v>
      </c>
      <c r="X39" s="223">
        <f t="shared" si="5"/>
        <v>4.6020996378223584</v>
      </c>
    </row>
    <row r="40" spans="1:24" s="1" customFormat="1" x14ac:dyDescent="0.35">
      <c r="A40" s="1" t="s">
        <v>706</v>
      </c>
      <c r="D40" s="239">
        <v>100.07557570482132</v>
      </c>
      <c r="E40" s="239">
        <v>100.12563852408336</v>
      </c>
      <c r="F40" s="252">
        <v>3.25</v>
      </c>
      <c r="G40" s="216"/>
      <c r="I40" s="237"/>
      <c r="J40" s="237"/>
      <c r="K40" s="237"/>
      <c r="M40" s="208"/>
      <c r="N40" s="208">
        <f t="shared" si="7"/>
        <v>100.07557570482132</v>
      </c>
      <c r="O40" s="208">
        <f t="shared" si="8"/>
        <v>100.12563852408336</v>
      </c>
      <c r="P40" s="208">
        <f t="shared" si="9"/>
        <v>3.25</v>
      </c>
      <c r="Q40" s="208"/>
      <c r="R40" s="221"/>
      <c r="S40" s="221"/>
      <c r="T40" s="222"/>
      <c r="V40" s="223">
        <f t="shared" si="3"/>
        <v>100.07557570482132</v>
      </c>
      <c r="W40" s="223">
        <f t="shared" si="4"/>
        <v>100.12563852408336</v>
      </c>
      <c r="X40" s="223">
        <f t="shared" si="5"/>
        <v>3.25</v>
      </c>
    </row>
    <row r="41" spans="1:24" s="1" customFormat="1" x14ac:dyDescent="0.35">
      <c r="A41" s="1" t="s">
        <v>481</v>
      </c>
      <c r="D41" s="239">
        <v>100.86562182142353</v>
      </c>
      <c r="E41" s="239">
        <v>100.91607986135421</v>
      </c>
      <c r="F41" s="252">
        <v>3.25</v>
      </c>
      <c r="G41" s="216"/>
      <c r="I41" s="237"/>
      <c r="J41" s="237"/>
      <c r="K41" s="237"/>
      <c r="M41" s="208"/>
      <c r="N41" s="208">
        <f t="shared" si="7"/>
        <v>100.86562182142353</v>
      </c>
      <c r="O41" s="208">
        <f t="shared" si="8"/>
        <v>100.91607986135421</v>
      </c>
      <c r="P41" s="208">
        <f t="shared" si="9"/>
        <v>3.25</v>
      </c>
      <c r="Q41" s="208"/>
      <c r="R41" s="221"/>
      <c r="S41" s="221"/>
      <c r="T41" s="222"/>
      <c r="V41" s="223">
        <f t="shared" si="3"/>
        <v>100.86562182142353</v>
      </c>
      <c r="W41" s="223">
        <f t="shared" si="4"/>
        <v>100.91607986135421</v>
      </c>
      <c r="X41" s="223">
        <f t="shared" si="5"/>
        <v>3.25</v>
      </c>
    </row>
    <row r="42" spans="1:24" s="1" customFormat="1" x14ac:dyDescent="0.35">
      <c r="A42" s="1" t="s">
        <v>482</v>
      </c>
      <c r="D42" s="239">
        <v>101.46894407551261</v>
      </c>
      <c r="E42" s="239">
        <v>101.51970392747634</v>
      </c>
      <c r="F42" s="252">
        <v>3.25</v>
      </c>
      <c r="G42" s="216"/>
      <c r="I42" s="237"/>
      <c r="J42" s="237"/>
      <c r="K42" s="237"/>
      <c r="M42" s="208"/>
      <c r="N42" s="208">
        <f t="shared" si="7"/>
        <v>101.46894407551261</v>
      </c>
      <c r="O42" s="208">
        <f t="shared" si="8"/>
        <v>101.51970392747634</v>
      </c>
      <c r="P42" s="208">
        <f t="shared" si="9"/>
        <v>3.25</v>
      </c>
      <c r="Q42" s="208"/>
      <c r="R42" s="221"/>
      <c r="S42" s="221"/>
      <c r="T42" s="222"/>
      <c r="V42" s="223">
        <f t="shared" si="3"/>
        <v>101.46894407551261</v>
      </c>
      <c r="W42" s="223">
        <f t="shared" si="4"/>
        <v>101.51970392747634</v>
      </c>
      <c r="X42" s="223">
        <f t="shared" si="5"/>
        <v>3.25</v>
      </c>
    </row>
    <row r="43" spans="1:24" s="1" customFormat="1" x14ac:dyDescent="0.35">
      <c r="A43" s="1" t="s">
        <v>483</v>
      </c>
      <c r="D43" s="239">
        <v>100.71221398033518</v>
      </c>
      <c r="E43" s="239">
        <v>100.76259527797416</v>
      </c>
      <c r="F43" s="252">
        <v>4.4969564226681769</v>
      </c>
      <c r="G43" s="216"/>
      <c r="I43" s="237"/>
      <c r="J43" s="237"/>
      <c r="K43" s="237"/>
      <c r="M43" s="208"/>
      <c r="N43" s="208">
        <f t="shared" si="7"/>
        <v>100.71221398033518</v>
      </c>
      <c r="O43" s="208">
        <f t="shared" si="8"/>
        <v>100.76259527797416</v>
      </c>
      <c r="P43" s="208">
        <f t="shared" si="9"/>
        <v>4.4969564226681769</v>
      </c>
      <c r="Q43" s="208"/>
      <c r="R43" s="221"/>
      <c r="S43" s="221"/>
      <c r="T43" s="222"/>
      <c r="V43" s="223">
        <f t="shared" si="3"/>
        <v>100.71221398033518</v>
      </c>
      <c r="W43" s="223">
        <f t="shared" si="4"/>
        <v>100.76259527797416</v>
      </c>
      <c r="X43" s="223">
        <f t="shared" si="5"/>
        <v>4.4969564226681769</v>
      </c>
    </row>
    <row r="44" spans="1:24" s="1" customFormat="1" x14ac:dyDescent="0.35">
      <c r="A44" s="1" t="s">
        <v>683</v>
      </c>
      <c r="D44" s="239">
        <v>100.28388746180242</v>
      </c>
      <c r="E44" s="239">
        <v>100.33405448904693</v>
      </c>
      <c r="F44" s="252">
        <v>3.35</v>
      </c>
      <c r="G44" s="216"/>
      <c r="I44" s="237"/>
      <c r="J44" s="237"/>
      <c r="K44" s="237"/>
      <c r="M44" s="208"/>
      <c r="N44" s="208">
        <f t="shared" si="7"/>
        <v>100.28388746180242</v>
      </c>
      <c r="O44" s="208">
        <f t="shared" si="8"/>
        <v>100.33405448904693</v>
      </c>
      <c r="P44" s="208">
        <f t="shared" si="9"/>
        <v>3.35</v>
      </c>
      <c r="Q44" s="208"/>
      <c r="R44" s="221"/>
      <c r="S44" s="221"/>
      <c r="T44" s="222"/>
      <c r="V44" s="223">
        <f t="shared" si="3"/>
        <v>100.28388746180242</v>
      </c>
      <c r="W44" s="223">
        <f t="shared" si="4"/>
        <v>100.33405448904693</v>
      </c>
      <c r="X44" s="223">
        <f t="shared" si="5"/>
        <v>3.35</v>
      </c>
    </row>
    <row r="45" spans="1:24" s="1" customFormat="1" x14ac:dyDescent="0.35">
      <c r="A45" s="1" t="s">
        <v>632</v>
      </c>
      <c r="D45" s="239">
        <v>100.31356701026331</v>
      </c>
      <c r="E45" s="239">
        <v>100.36374888470566</v>
      </c>
      <c r="F45" s="252">
        <v>3.35</v>
      </c>
      <c r="G45" s="216"/>
      <c r="I45" s="237"/>
      <c r="J45" s="237"/>
      <c r="K45" s="237"/>
      <c r="M45" s="208"/>
      <c r="N45" s="208">
        <f t="shared" si="7"/>
        <v>100.31356701026331</v>
      </c>
      <c r="O45" s="208">
        <f t="shared" si="8"/>
        <v>100.36374888470566</v>
      </c>
      <c r="P45" s="208">
        <f t="shared" si="9"/>
        <v>3.35</v>
      </c>
      <c r="Q45" s="208"/>
      <c r="R45" s="221"/>
      <c r="S45" s="221"/>
      <c r="T45" s="222"/>
      <c r="V45" s="223">
        <f t="shared" si="3"/>
        <v>100.31356701026331</v>
      </c>
      <c r="W45" s="223">
        <f t="shared" si="4"/>
        <v>100.36374888470566</v>
      </c>
      <c r="X45" s="223">
        <f t="shared" si="5"/>
        <v>3.35</v>
      </c>
    </row>
    <row r="46" spans="1:24" s="1" customFormat="1" x14ac:dyDescent="0.35">
      <c r="A46" s="1" t="s">
        <v>484</v>
      </c>
      <c r="D46" s="239">
        <v>99.980710731564017</v>
      </c>
      <c r="E46" s="239">
        <v>100.03072609461131</v>
      </c>
      <c r="F46" s="252">
        <v>4.5298581514986127</v>
      </c>
      <c r="G46" s="216"/>
      <c r="I46" s="237"/>
      <c r="J46" s="237"/>
      <c r="K46" s="237"/>
      <c r="M46" s="208"/>
      <c r="N46" s="208">
        <f t="shared" si="7"/>
        <v>99.980710731564017</v>
      </c>
      <c r="O46" s="208">
        <f t="shared" si="8"/>
        <v>100.03072609461131</v>
      </c>
      <c r="P46" s="208">
        <f t="shared" si="9"/>
        <v>4.5298581514986127</v>
      </c>
      <c r="Q46" s="208"/>
      <c r="R46" s="221"/>
      <c r="S46" s="221"/>
      <c r="T46" s="222"/>
      <c r="V46" s="223">
        <f t="shared" si="3"/>
        <v>99.980710731564017</v>
      </c>
      <c r="W46" s="223">
        <f t="shared" si="4"/>
        <v>100.03072609461131</v>
      </c>
      <c r="X46" s="223">
        <f t="shared" si="5"/>
        <v>4.5298581514986127</v>
      </c>
    </row>
    <row r="47" spans="1:24" s="1" customFormat="1" x14ac:dyDescent="0.35">
      <c r="A47" s="1" t="s">
        <v>485</v>
      </c>
      <c r="D47" s="239">
        <v>100.74646399840741</v>
      </c>
      <c r="E47" s="239">
        <v>100.79686242962221</v>
      </c>
      <c r="F47" s="252">
        <v>3.35</v>
      </c>
      <c r="G47" s="216"/>
      <c r="I47" s="237"/>
      <c r="J47" s="237"/>
      <c r="K47" s="237"/>
      <c r="M47" s="208"/>
      <c r="N47" s="208">
        <f t="shared" ref="N47:N67" si="10">+D47-I47</f>
        <v>100.74646399840741</v>
      </c>
      <c r="O47" s="208">
        <f t="shared" ref="O47:O67" si="11">+E47-J47</f>
        <v>100.79686242962221</v>
      </c>
      <c r="P47" s="208">
        <f t="shared" ref="P47:P67" si="12">+F47-K47</f>
        <v>3.35</v>
      </c>
      <c r="Q47" s="208"/>
      <c r="R47" s="221"/>
      <c r="S47" s="221"/>
      <c r="T47" s="222"/>
      <c r="V47" s="223">
        <f t="shared" si="3"/>
        <v>100.74646399840741</v>
      </c>
      <c r="W47" s="223">
        <f t="shared" si="4"/>
        <v>100.79686242962221</v>
      </c>
      <c r="X47" s="223">
        <f t="shared" si="5"/>
        <v>3.35</v>
      </c>
    </row>
    <row r="48" spans="1:24" s="1" customFormat="1" x14ac:dyDescent="0.35">
      <c r="A48" s="1" t="s">
        <v>638</v>
      </c>
      <c r="D48" s="239">
        <v>100.91993038740227</v>
      </c>
      <c r="E48" s="239">
        <v>100.97041559519987</v>
      </c>
      <c r="F48" s="252">
        <v>3.35</v>
      </c>
      <c r="G48" s="216"/>
      <c r="M48" s="208"/>
      <c r="N48" s="208">
        <f t="shared" si="10"/>
        <v>100.91993038740227</v>
      </c>
      <c r="O48" s="208">
        <f t="shared" si="11"/>
        <v>100.97041559519987</v>
      </c>
      <c r="P48" s="208">
        <f t="shared" si="12"/>
        <v>3.35</v>
      </c>
      <c r="Q48" s="208"/>
      <c r="R48" s="221"/>
      <c r="S48" s="221"/>
      <c r="T48" s="222"/>
      <c r="V48" s="223">
        <f t="shared" si="3"/>
        <v>100.91993038740227</v>
      </c>
      <c r="W48" s="223">
        <f t="shared" si="4"/>
        <v>100.97041559519987</v>
      </c>
      <c r="X48" s="223">
        <f t="shared" si="5"/>
        <v>3.35</v>
      </c>
    </row>
    <row r="49" spans="1:24" s="1" customFormat="1" x14ac:dyDescent="0.35">
      <c r="A49" s="1" t="s">
        <v>690</v>
      </c>
      <c r="D49" s="239">
        <v>100.33773767262885</v>
      </c>
      <c r="E49" s="239">
        <v>100.38793163844807</v>
      </c>
      <c r="F49" s="252">
        <v>3.35</v>
      </c>
      <c r="G49" s="216"/>
      <c r="I49" s="237"/>
      <c r="J49" s="237"/>
      <c r="K49" s="237"/>
      <c r="M49" s="208"/>
      <c r="N49" s="208">
        <f t="shared" si="10"/>
        <v>100.33773767262885</v>
      </c>
      <c r="O49" s="208">
        <f t="shared" si="11"/>
        <v>100.38793163844807</v>
      </c>
      <c r="P49" s="208">
        <f t="shared" si="12"/>
        <v>3.35</v>
      </c>
      <c r="Q49" s="208"/>
      <c r="R49" s="221"/>
      <c r="S49" s="221"/>
      <c r="T49" s="222"/>
      <c r="V49" s="223">
        <f t="shared" si="3"/>
        <v>100.33773767262885</v>
      </c>
      <c r="W49" s="223">
        <f t="shared" si="4"/>
        <v>100.38793163844807</v>
      </c>
      <c r="X49" s="223">
        <f t="shared" si="5"/>
        <v>3.35</v>
      </c>
    </row>
    <row r="50" spans="1:24" s="1" customFormat="1" x14ac:dyDescent="0.35">
      <c r="A50" s="1" t="s">
        <v>486</v>
      </c>
      <c r="D50" s="239">
        <v>100.76313651643224</v>
      </c>
      <c r="E50" s="239">
        <v>100.81354328807627</v>
      </c>
      <c r="F50" s="252">
        <v>3.35</v>
      </c>
      <c r="G50" s="216"/>
      <c r="I50" s="237"/>
      <c r="J50" s="237"/>
      <c r="K50" s="237"/>
      <c r="M50" s="208"/>
      <c r="N50" s="208">
        <f t="shared" si="10"/>
        <v>100.76313651643224</v>
      </c>
      <c r="O50" s="208">
        <f t="shared" si="11"/>
        <v>100.81354328807627</v>
      </c>
      <c r="P50" s="208">
        <f t="shared" si="12"/>
        <v>3.35</v>
      </c>
      <c r="Q50" s="208"/>
      <c r="R50" s="221"/>
      <c r="S50" s="221"/>
      <c r="T50" s="222"/>
      <c r="V50" s="223">
        <f t="shared" si="3"/>
        <v>100.76313651643224</v>
      </c>
      <c r="W50" s="223">
        <f t="shared" si="4"/>
        <v>100.81354328807627</v>
      </c>
      <c r="X50" s="223">
        <f t="shared" si="5"/>
        <v>3.35</v>
      </c>
    </row>
    <row r="51" spans="1:24" s="1" customFormat="1" x14ac:dyDescent="0.35">
      <c r="A51" s="1" t="s">
        <v>487</v>
      </c>
      <c r="D51" s="239">
        <v>100.50300956639589</v>
      </c>
      <c r="E51" s="239">
        <v>100.55328620950064</v>
      </c>
      <c r="F51" s="252">
        <v>4.5373952179883297</v>
      </c>
      <c r="G51" s="216"/>
      <c r="I51" s="237"/>
      <c r="J51" s="237"/>
      <c r="K51" s="237"/>
      <c r="M51" s="208"/>
      <c r="N51" s="208">
        <f t="shared" si="10"/>
        <v>100.50300956639589</v>
      </c>
      <c r="O51" s="208">
        <f t="shared" si="11"/>
        <v>100.55328620950064</v>
      </c>
      <c r="P51" s="208">
        <f t="shared" si="12"/>
        <v>4.5373952179883297</v>
      </c>
      <c r="Q51" s="208"/>
      <c r="R51" s="221"/>
      <c r="S51" s="221"/>
      <c r="T51" s="222"/>
      <c r="V51" s="223">
        <f t="shared" si="3"/>
        <v>100.50300956639589</v>
      </c>
      <c r="W51" s="223">
        <f t="shared" si="4"/>
        <v>100.55328620950064</v>
      </c>
      <c r="X51" s="223">
        <f t="shared" si="5"/>
        <v>4.5373952179883297</v>
      </c>
    </row>
    <row r="52" spans="1:24" s="1" customFormat="1" x14ac:dyDescent="0.35">
      <c r="A52" s="1" t="s">
        <v>639</v>
      </c>
      <c r="D52" s="239">
        <v>101.15040349450638</v>
      </c>
      <c r="E52" s="239">
        <v>101.20100399650462</v>
      </c>
      <c r="F52" s="252">
        <v>3.35</v>
      </c>
      <c r="G52" s="216"/>
      <c r="I52" s="237"/>
      <c r="J52" s="237"/>
      <c r="K52" s="237"/>
      <c r="M52" s="208"/>
      <c r="N52" s="208">
        <f t="shared" si="10"/>
        <v>101.15040349450638</v>
      </c>
      <c r="O52" s="208">
        <f t="shared" si="11"/>
        <v>101.20100399650462</v>
      </c>
      <c r="P52" s="208">
        <f t="shared" si="12"/>
        <v>3.35</v>
      </c>
      <c r="Q52" s="208"/>
      <c r="R52" s="221"/>
      <c r="S52" s="221"/>
      <c r="T52" s="222"/>
      <c r="V52" s="223">
        <f t="shared" si="3"/>
        <v>101.15040349450638</v>
      </c>
      <c r="W52" s="223">
        <f t="shared" si="4"/>
        <v>101.20100399650462</v>
      </c>
      <c r="X52" s="223">
        <f t="shared" si="5"/>
        <v>3.35</v>
      </c>
    </row>
    <row r="53" spans="1:24" s="1" customFormat="1" x14ac:dyDescent="0.35">
      <c r="A53" s="1" t="s">
        <v>488</v>
      </c>
      <c r="D53" s="239">
        <v>100.00702064378298</v>
      </c>
      <c r="E53" s="239">
        <v>100.05704916836716</v>
      </c>
      <c r="F53" s="252">
        <v>4.5286664334615878</v>
      </c>
      <c r="G53" s="216"/>
      <c r="I53" s="237"/>
      <c r="J53" s="237"/>
      <c r="K53" s="237"/>
      <c r="M53" s="208"/>
      <c r="N53" s="208">
        <f t="shared" si="10"/>
        <v>100.00702064378298</v>
      </c>
      <c r="O53" s="208">
        <f t="shared" si="11"/>
        <v>100.05704916836716</v>
      </c>
      <c r="P53" s="208">
        <f t="shared" si="12"/>
        <v>4.5286664334615878</v>
      </c>
      <c r="Q53" s="208"/>
      <c r="R53" s="221"/>
      <c r="S53" s="221"/>
      <c r="T53" s="222"/>
      <c r="V53" s="223">
        <f t="shared" si="3"/>
        <v>100.00702064378298</v>
      </c>
      <c r="W53" s="223">
        <f t="shared" si="4"/>
        <v>100.05704916836716</v>
      </c>
      <c r="X53" s="223">
        <f t="shared" si="5"/>
        <v>4.5286664334615878</v>
      </c>
    </row>
    <row r="54" spans="1:24" s="1" customFormat="1" x14ac:dyDescent="0.35">
      <c r="A54" s="1" t="s">
        <v>489</v>
      </c>
      <c r="D54" s="239">
        <v>101.0282066608307</v>
      </c>
      <c r="E54" s="239">
        <v>101.07874603384762</v>
      </c>
      <c r="F54" s="252">
        <v>3.35</v>
      </c>
      <c r="G54" s="216"/>
      <c r="I54" s="237"/>
      <c r="J54" s="237"/>
      <c r="K54" s="237"/>
      <c r="N54" s="208">
        <f t="shared" si="10"/>
        <v>101.0282066608307</v>
      </c>
      <c r="O54" s="208">
        <f t="shared" si="11"/>
        <v>101.07874603384762</v>
      </c>
      <c r="P54" s="208">
        <f t="shared" si="12"/>
        <v>3.35</v>
      </c>
      <c r="Q54" s="208"/>
      <c r="R54" s="221"/>
      <c r="S54" s="221"/>
      <c r="T54" s="222"/>
      <c r="V54" s="223">
        <f t="shared" si="3"/>
        <v>101.0282066608307</v>
      </c>
      <c r="W54" s="223">
        <f t="shared" si="4"/>
        <v>101.07874603384762</v>
      </c>
      <c r="X54" s="223">
        <f t="shared" si="5"/>
        <v>3.35</v>
      </c>
    </row>
    <row r="55" spans="1:24" s="1" customFormat="1" x14ac:dyDescent="0.35">
      <c r="A55" s="1" t="s">
        <v>699</v>
      </c>
      <c r="D55" s="239">
        <v>100.452969617232</v>
      </c>
      <c r="E55" s="239">
        <v>100.50322122784591</v>
      </c>
      <c r="F55" s="252">
        <v>3.35</v>
      </c>
      <c r="G55" s="216"/>
      <c r="I55" s="237"/>
      <c r="J55" s="237"/>
      <c r="K55" s="237"/>
      <c r="M55" s="208"/>
      <c r="N55" s="208">
        <f t="shared" si="10"/>
        <v>100.452969617232</v>
      </c>
      <c r="O55" s="208">
        <f t="shared" si="11"/>
        <v>100.50322122784591</v>
      </c>
      <c r="P55" s="208">
        <f t="shared" si="12"/>
        <v>3.35</v>
      </c>
      <c r="Q55" s="208"/>
      <c r="R55" s="221"/>
      <c r="S55" s="221"/>
      <c r="T55" s="222"/>
      <c r="V55" s="223">
        <f t="shared" si="3"/>
        <v>100.452969617232</v>
      </c>
      <c r="W55" s="223">
        <f t="shared" si="4"/>
        <v>100.50322122784591</v>
      </c>
      <c r="X55" s="223">
        <f t="shared" si="5"/>
        <v>3.35</v>
      </c>
    </row>
    <row r="56" spans="1:24" s="1" customFormat="1" x14ac:dyDescent="0.35">
      <c r="A56" s="1" t="s">
        <v>490</v>
      </c>
      <c r="D56" s="239">
        <v>100.17445528920867</v>
      </c>
      <c r="E56" s="239">
        <v>100.22456757299516</v>
      </c>
      <c r="F56" s="252">
        <v>4.552277061886107</v>
      </c>
      <c r="G56" s="216"/>
      <c r="I56" s="237"/>
      <c r="J56" s="237"/>
      <c r="K56" s="237"/>
      <c r="M56" s="208"/>
      <c r="N56" s="208">
        <f t="shared" si="10"/>
        <v>100.17445528920867</v>
      </c>
      <c r="O56" s="208">
        <f t="shared" si="11"/>
        <v>100.22456757299516</v>
      </c>
      <c r="P56" s="208">
        <f t="shared" si="12"/>
        <v>4.552277061886107</v>
      </c>
      <c r="Q56" s="208"/>
      <c r="R56" s="221"/>
      <c r="S56" s="221"/>
      <c r="T56" s="222"/>
      <c r="V56" s="223">
        <f t="shared" si="3"/>
        <v>100.17445528920867</v>
      </c>
      <c r="W56" s="223">
        <f t="shared" si="4"/>
        <v>100.22456757299516</v>
      </c>
      <c r="X56" s="223">
        <f t="shared" si="5"/>
        <v>4.552277061886107</v>
      </c>
    </row>
    <row r="57" spans="1:24" s="1" customFormat="1" x14ac:dyDescent="0.35">
      <c r="A57" s="1" t="s">
        <v>651</v>
      </c>
      <c r="D57" s="239">
        <v>101.40435289419486</v>
      </c>
      <c r="E57" s="239">
        <v>101.45508043441205</v>
      </c>
      <c r="F57" s="252">
        <v>3.35</v>
      </c>
      <c r="G57" s="216"/>
      <c r="I57" s="237"/>
      <c r="J57" s="237"/>
      <c r="K57" s="237"/>
      <c r="M57" s="208"/>
      <c r="N57" s="208">
        <f t="shared" si="10"/>
        <v>101.40435289419486</v>
      </c>
      <c r="O57" s="208">
        <f t="shared" si="11"/>
        <v>101.45508043441205</v>
      </c>
      <c r="P57" s="208">
        <f t="shared" si="12"/>
        <v>3.35</v>
      </c>
      <c r="Q57" s="208"/>
      <c r="R57" s="20"/>
      <c r="S57" s="20"/>
      <c r="T57" s="243"/>
      <c r="V57" s="223">
        <f t="shared" si="3"/>
        <v>101.40435289419486</v>
      </c>
      <c r="W57" s="223">
        <f t="shared" si="4"/>
        <v>101.45508043441205</v>
      </c>
      <c r="X57" s="223">
        <f t="shared" si="5"/>
        <v>3.35</v>
      </c>
    </row>
    <row r="58" spans="1:24" s="1" customFormat="1" x14ac:dyDescent="0.35">
      <c r="A58" s="1" t="s">
        <v>491</v>
      </c>
      <c r="D58" s="239">
        <v>101.33031522221842</v>
      </c>
      <c r="E58" s="239">
        <v>101.38100572508095</v>
      </c>
      <c r="F58" s="252">
        <v>3.35</v>
      </c>
      <c r="G58" s="216"/>
      <c r="I58" s="237"/>
      <c r="J58" s="237"/>
      <c r="K58" s="237"/>
      <c r="M58" s="208"/>
      <c r="N58" s="208">
        <f t="shared" si="10"/>
        <v>101.33031522221842</v>
      </c>
      <c r="O58" s="208">
        <f t="shared" si="11"/>
        <v>101.38100572508095</v>
      </c>
      <c r="P58" s="208">
        <f t="shared" si="12"/>
        <v>3.35</v>
      </c>
      <c r="Q58" s="208"/>
      <c r="R58" s="221"/>
      <c r="S58" s="221"/>
      <c r="T58" s="222"/>
      <c r="V58" s="223">
        <f t="shared" ref="V58:V121" si="13">+D58-R58</f>
        <v>101.33031522221842</v>
      </c>
      <c r="W58" s="223">
        <f t="shared" ref="W58:W121" si="14">+E58-S58</f>
        <v>101.38100572508095</v>
      </c>
      <c r="X58" s="223">
        <f t="shared" ref="X58:X121" si="15">+F58-T58</f>
        <v>3.35</v>
      </c>
    </row>
    <row r="59" spans="1:24" s="1" customFormat="1" x14ac:dyDescent="0.35">
      <c r="A59" s="1" t="s">
        <v>707</v>
      </c>
      <c r="D59" s="239">
        <v>100.57758891063585</v>
      </c>
      <c r="E59" s="239">
        <v>100.62790286206688</v>
      </c>
      <c r="F59" s="252">
        <v>3.35</v>
      </c>
      <c r="G59" s="216"/>
      <c r="I59" s="237"/>
      <c r="J59" s="237"/>
      <c r="K59" s="237"/>
      <c r="M59" s="208"/>
      <c r="N59" s="208">
        <f t="shared" si="10"/>
        <v>100.57758891063585</v>
      </c>
      <c r="O59" s="208">
        <f t="shared" si="11"/>
        <v>100.62790286206688</v>
      </c>
      <c r="P59" s="208">
        <f t="shared" si="12"/>
        <v>3.35</v>
      </c>
      <c r="Q59" s="208"/>
      <c r="R59" s="221"/>
      <c r="S59" s="221"/>
      <c r="T59" s="222"/>
      <c r="V59" s="223">
        <f t="shared" si="13"/>
        <v>100.57758891063585</v>
      </c>
      <c r="W59" s="223">
        <f t="shared" si="14"/>
        <v>100.62790286206688</v>
      </c>
      <c r="X59" s="223">
        <f t="shared" si="15"/>
        <v>3.35</v>
      </c>
    </row>
    <row r="60" spans="1:24" s="1" customFormat="1" x14ac:dyDescent="0.35">
      <c r="A60" s="1" t="s">
        <v>492</v>
      </c>
      <c r="D60" s="239">
        <v>102.65172054642832</v>
      </c>
      <c r="E60" s="239">
        <v>102.70307208246955</v>
      </c>
      <c r="F60" s="252">
        <v>3.35</v>
      </c>
      <c r="G60" s="216"/>
      <c r="I60" s="237"/>
      <c r="J60" s="237"/>
      <c r="K60" s="237"/>
      <c r="M60" s="208"/>
      <c r="N60" s="208">
        <f t="shared" si="10"/>
        <v>102.65172054642832</v>
      </c>
      <c r="O60" s="208">
        <f t="shared" si="11"/>
        <v>102.70307208246955</v>
      </c>
      <c r="P60" s="208">
        <f t="shared" si="12"/>
        <v>3.35</v>
      </c>
      <c r="Q60" s="208"/>
      <c r="R60" s="221"/>
      <c r="S60" s="221"/>
      <c r="T60" s="222"/>
      <c r="V60" s="223">
        <f t="shared" si="13"/>
        <v>102.65172054642832</v>
      </c>
      <c r="W60" s="223">
        <f t="shared" si="14"/>
        <v>102.70307208246955</v>
      </c>
      <c r="X60" s="223">
        <f t="shared" si="15"/>
        <v>3.35</v>
      </c>
    </row>
    <row r="61" spans="1:24" s="1" customFormat="1" x14ac:dyDescent="0.35">
      <c r="A61" s="1" t="s">
        <v>493</v>
      </c>
      <c r="D61" s="239">
        <v>100.52923826752961</v>
      </c>
      <c r="E61" s="239">
        <v>100.57952803154538</v>
      </c>
      <c r="F61" s="252">
        <v>4.3031868260930226</v>
      </c>
      <c r="G61" s="216"/>
      <c r="I61" s="237"/>
      <c r="J61" s="237"/>
      <c r="K61" s="237"/>
      <c r="M61" s="208"/>
      <c r="N61" s="208">
        <f t="shared" si="10"/>
        <v>100.52923826752961</v>
      </c>
      <c r="O61" s="208">
        <f t="shared" si="11"/>
        <v>100.57952803154538</v>
      </c>
      <c r="P61" s="208">
        <f t="shared" si="12"/>
        <v>4.3031868260930226</v>
      </c>
      <c r="Q61" s="208"/>
      <c r="R61" s="221"/>
      <c r="S61" s="221"/>
      <c r="T61" s="222"/>
      <c r="V61" s="223">
        <f t="shared" si="13"/>
        <v>100.52923826752961</v>
      </c>
      <c r="W61" s="223">
        <f t="shared" si="14"/>
        <v>100.57952803154538</v>
      </c>
      <c r="X61" s="223">
        <f t="shared" si="15"/>
        <v>4.3031868260930226</v>
      </c>
    </row>
    <row r="62" spans="1:24" s="1" customFormat="1" x14ac:dyDescent="0.35">
      <c r="A62" s="1" t="s">
        <v>654</v>
      </c>
      <c r="D62" s="239">
        <v>101.56638441881228</v>
      </c>
      <c r="E62" s="239">
        <v>101.61719301531993</v>
      </c>
      <c r="F62" s="252">
        <v>3.35</v>
      </c>
      <c r="G62" s="216"/>
      <c r="I62" s="237"/>
      <c r="J62" s="237"/>
      <c r="K62" s="237"/>
      <c r="M62" s="208"/>
      <c r="N62" s="208">
        <f t="shared" si="10"/>
        <v>101.56638441881228</v>
      </c>
      <c r="O62" s="208">
        <f t="shared" si="11"/>
        <v>101.61719301531993</v>
      </c>
      <c r="P62" s="208">
        <f t="shared" si="12"/>
        <v>3.35</v>
      </c>
      <c r="Q62" s="208"/>
      <c r="R62" s="221"/>
      <c r="S62" s="221"/>
      <c r="T62" s="222"/>
      <c r="V62" s="223">
        <f t="shared" si="13"/>
        <v>101.56638441881228</v>
      </c>
      <c r="W62" s="223">
        <f t="shared" si="14"/>
        <v>101.61719301531993</v>
      </c>
      <c r="X62" s="223">
        <f t="shared" si="15"/>
        <v>3.35</v>
      </c>
    </row>
    <row r="63" spans="1:24" s="1" customFormat="1" x14ac:dyDescent="0.35">
      <c r="A63" s="1" t="s">
        <v>494</v>
      </c>
      <c r="D63" s="239">
        <v>99.981305255560528</v>
      </c>
      <c r="E63" s="239">
        <v>100.03132091601853</v>
      </c>
      <c r="F63" s="252">
        <v>4.5610714306476616</v>
      </c>
      <c r="G63" s="216"/>
      <c r="I63" s="237"/>
      <c r="J63" s="237"/>
      <c r="K63" s="237"/>
      <c r="M63" s="208"/>
      <c r="N63" s="208">
        <f t="shared" si="10"/>
        <v>99.981305255560528</v>
      </c>
      <c r="O63" s="208">
        <f t="shared" si="11"/>
        <v>100.03132091601853</v>
      </c>
      <c r="P63" s="208">
        <f t="shared" si="12"/>
        <v>4.5610714306476616</v>
      </c>
      <c r="Q63" s="208"/>
      <c r="R63" s="221"/>
      <c r="S63" s="221"/>
      <c r="T63" s="222"/>
      <c r="V63" s="223">
        <f t="shared" si="13"/>
        <v>99.981305255560528</v>
      </c>
      <c r="W63" s="223">
        <f t="shared" si="14"/>
        <v>100.03132091601853</v>
      </c>
      <c r="X63" s="223">
        <f t="shared" si="15"/>
        <v>4.5610714306476616</v>
      </c>
    </row>
    <row r="64" spans="1:24" s="1" customFormat="1" x14ac:dyDescent="0.35">
      <c r="A64" s="1" t="s">
        <v>495</v>
      </c>
      <c r="D64" s="239">
        <v>101.02619488877316</v>
      </c>
      <c r="E64" s="239">
        <v>101.07673325540085</v>
      </c>
      <c r="F64" s="252">
        <v>3.64</v>
      </c>
      <c r="G64" s="216"/>
      <c r="I64" s="237"/>
      <c r="J64" s="237"/>
      <c r="K64" s="237"/>
      <c r="M64" s="208"/>
      <c r="N64" s="208">
        <f t="shared" si="10"/>
        <v>101.02619488877316</v>
      </c>
      <c r="O64" s="208">
        <f t="shared" si="11"/>
        <v>101.07673325540085</v>
      </c>
      <c r="P64" s="208">
        <f t="shared" si="12"/>
        <v>3.64</v>
      </c>
      <c r="Q64" s="208"/>
      <c r="R64" s="221"/>
      <c r="S64" s="221"/>
      <c r="T64" s="222"/>
      <c r="V64" s="223">
        <f t="shared" si="13"/>
        <v>101.02619488877316</v>
      </c>
      <c r="W64" s="223">
        <f t="shared" si="14"/>
        <v>101.07673325540085</v>
      </c>
      <c r="X64" s="223">
        <f t="shared" si="15"/>
        <v>3.64</v>
      </c>
    </row>
    <row r="65" spans="1:24" s="1" customFormat="1" x14ac:dyDescent="0.35">
      <c r="A65" s="1" t="s">
        <v>713</v>
      </c>
      <c r="D65" s="239">
        <v>99.925516306387991</v>
      </c>
      <c r="E65" s="239">
        <v>99.975504058417187</v>
      </c>
      <c r="F65" s="252">
        <v>3.64</v>
      </c>
      <c r="G65" s="216"/>
      <c r="I65" s="237"/>
      <c r="J65" s="237"/>
      <c r="K65" s="237"/>
      <c r="M65" s="208"/>
      <c r="N65" s="208">
        <f t="shared" si="10"/>
        <v>99.925516306387991</v>
      </c>
      <c r="O65" s="208">
        <f t="shared" si="11"/>
        <v>99.975504058417187</v>
      </c>
      <c r="P65" s="208">
        <f t="shared" si="12"/>
        <v>3.64</v>
      </c>
      <c r="Q65" s="208"/>
      <c r="R65" s="221"/>
      <c r="S65" s="221"/>
      <c r="T65" s="222"/>
      <c r="V65" s="223">
        <f t="shared" si="13"/>
        <v>99.925516306387991</v>
      </c>
      <c r="W65" s="223">
        <f t="shared" si="14"/>
        <v>99.975504058417187</v>
      </c>
      <c r="X65" s="223">
        <f t="shared" si="15"/>
        <v>3.64</v>
      </c>
    </row>
    <row r="66" spans="1:24" s="1" customFormat="1" x14ac:dyDescent="0.35">
      <c r="A66" s="1" t="s">
        <v>496</v>
      </c>
      <c r="D66" s="239">
        <v>100.1657270898792</v>
      </c>
      <c r="E66" s="239">
        <v>100.21583500738288</v>
      </c>
      <c r="F66" s="252">
        <v>4.3188035101250692</v>
      </c>
      <c r="G66" s="216"/>
      <c r="I66" s="237"/>
      <c r="J66" s="237"/>
      <c r="K66" s="237"/>
      <c r="M66" s="208"/>
      <c r="N66" s="208">
        <f t="shared" si="10"/>
        <v>100.1657270898792</v>
      </c>
      <c r="O66" s="208">
        <f t="shared" si="11"/>
        <v>100.21583500738288</v>
      </c>
      <c r="P66" s="208">
        <f t="shared" si="12"/>
        <v>4.3188035101250692</v>
      </c>
      <c r="Q66" s="208"/>
      <c r="R66" s="221"/>
      <c r="S66" s="221"/>
      <c r="T66" s="222"/>
      <c r="V66" s="223">
        <f t="shared" si="13"/>
        <v>100.1657270898792</v>
      </c>
      <c r="W66" s="223">
        <f t="shared" si="14"/>
        <v>100.21583500738288</v>
      </c>
      <c r="X66" s="223">
        <f t="shared" si="15"/>
        <v>4.3188035101250692</v>
      </c>
    </row>
    <row r="67" spans="1:24" s="1" customFormat="1" x14ac:dyDescent="0.35">
      <c r="A67" s="1" t="s">
        <v>660</v>
      </c>
      <c r="D67" s="239">
        <v>100.98519948994486</v>
      </c>
      <c r="E67" s="239">
        <v>101.03571734861916</v>
      </c>
      <c r="F67" s="252">
        <v>3.64</v>
      </c>
      <c r="G67" s="216"/>
      <c r="I67" s="237"/>
      <c r="J67" s="237"/>
      <c r="K67" s="237"/>
      <c r="M67" s="208"/>
      <c r="N67" s="208">
        <f t="shared" si="10"/>
        <v>100.98519948994486</v>
      </c>
      <c r="O67" s="208">
        <f t="shared" si="11"/>
        <v>101.03571734861916</v>
      </c>
      <c r="P67" s="208">
        <f t="shared" si="12"/>
        <v>3.64</v>
      </c>
      <c r="Q67" s="208"/>
      <c r="R67" s="221"/>
      <c r="S67" s="221"/>
      <c r="T67" s="222"/>
      <c r="V67" s="223">
        <f t="shared" si="13"/>
        <v>100.98519948994486</v>
      </c>
      <c r="W67" s="223">
        <f t="shared" si="14"/>
        <v>101.03571734861916</v>
      </c>
      <c r="X67" s="223">
        <f t="shared" si="15"/>
        <v>3.64</v>
      </c>
    </row>
    <row r="68" spans="1:24" s="1" customFormat="1" x14ac:dyDescent="0.35">
      <c r="A68" s="1" t="s">
        <v>497</v>
      </c>
      <c r="D68" s="239">
        <v>100.29333068981187</v>
      </c>
      <c r="E68" s="239">
        <v>100.34350244103238</v>
      </c>
      <c r="F68" s="252">
        <v>4.3496418739866884</v>
      </c>
      <c r="G68" s="216"/>
      <c r="I68" s="237"/>
      <c r="J68" s="237"/>
      <c r="K68" s="237"/>
      <c r="M68" s="208"/>
      <c r="N68" s="208">
        <f t="shared" ref="N68:N104" si="16">+D68-I68</f>
        <v>100.29333068981187</v>
      </c>
      <c r="O68" s="208">
        <f t="shared" ref="O68:O104" si="17">+E68-J68</f>
        <v>100.34350244103238</v>
      </c>
      <c r="P68" s="208">
        <f t="shared" ref="P68:P104" si="18">+F68-K68</f>
        <v>4.3496418739866884</v>
      </c>
      <c r="Q68" s="208"/>
      <c r="R68" s="221"/>
      <c r="S68" s="221"/>
      <c r="T68" s="222"/>
      <c r="V68" s="223">
        <f t="shared" si="13"/>
        <v>100.29333068981187</v>
      </c>
      <c r="W68" s="223">
        <f t="shared" si="14"/>
        <v>100.34350244103238</v>
      </c>
      <c r="X68" s="223">
        <f t="shared" si="15"/>
        <v>4.3496418739866884</v>
      </c>
    </row>
    <row r="69" spans="1:24" s="1" customFormat="1" x14ac:dyDescent="0.35">
      <c r="A69" s="1" t="s">
        <v>498</v>
      </c>
      <c r="D69" s="239">
        <v>101.31536704982638</v>
      </c>
      <c r="E69" s="239">
        <v>101.36605007486381</v>
      </c>
      <c r="F69" s="252">
        <v>3.64</v>
      </c>
      <c r="G69" s="216"/>
      <c r="I69" s="237"/>
      <c r="J69" s="237"/>
      <c r="K69" s="237"/>
      <c r="M69" s="208"/>
      <c r="N69" s="208">
        <f t="shared" si="16"/>
        <v>101.31536704982638</v>
      </c>
      <c r="O69" s="208">
        <f t="shared" si="17"/>
        <v>101.36605007486381</v>
      </c>
      <c r="P69" s="208">
        <f t="shared" si="18"/>
        <v>3.64</v>
      </c>
      <c r="Q69" s="208"/>
      <c r="R69" s="221"/>
      <c r="S69" s="221"/>
      <c r="T69" s="222"/>
      <c r="V69" s="223">
        <f t="shared" si="13"/>
        <v>101.31536704982638</v>
      </c>
      <c r="W69" s="223">
        <f t="shared" si="14"/>
        <v>101.36605007486381</v>
      </c>
      <c r="X69" s="223">
        <f t="shared" si="15"/>
        <v>3.64</v>
      </c>
    </row>
    <row r="70" spans="1:24" s="1" customFormat="1" x14ac:dyDescent="0.35">
      <c r="A70" s="1" t="s">
        <v>725</v>
      </c>
      <c r="D70" s="239">
        <v>99.95</v>
      </c>
      <c r="E70" s="239">
        <v>100</v>
      </c>
      <c r="F70" s="252">
        <v>3.64</v>
      </c>
      <c r="G70" s="216"/>
      <c r="I70" s="237"/>
      <c r="J70" s="237"/>
      <c r="K70" s="237"/>
      <c r="M70" s="208"/>
      <c r="N70" s="208">
        <f t="shared" si="16"/>
        <v>99.95</v>
      </c>
      <c r="O70" s="208">
        <f t="shared" si="17"/>
        <v>100</v>
      </c>
      <c r="P70" s="208">
        <f t="shared" si="18"/>
        <v>3.64</v>
      </c>
      <c r="Q70" s="208"/>
      <c r="R70" s="221"/>
      <c r="S70" s="221"/>
      <c r="T70" s="222"/>
      <c r="V70" s="223">
        <f t="shared" si="13"/>
        <v>99.95</v>
      </c>
      <c r="W70" s="223">
        <f t="shared" si="14"/>
        <v>100</v>
      </c>
      <c r="X70" s="223">
        <f t="shared" si="15"/>
        <v>3.64</v>
      </c>
    </row>
    <row r="71" spans="1:24" s="1" customFormat="1" x14ac:dyDescent="0.35">
      <c r="A71" s="1" t="s">
        <v>731</v>
      </c>
      <c r="D71" s="239">
        <v>99.95</v>
      </c>
      <c r="E71" s="239">
        <v>100</v>
      </c>
      <c r="F71" s="252">
        <v>3.64</v>
      </c>
      <c r="G71" s="216"/>
      <c r="I71" s="237"/>
      <c r="J71" s="237"/>
      <c r="K71" s="237"/>
      <c r="M71" s="208"/>
      <c r="N71" s="208">
        <f t="shared" si="16"/>
        <v>99.95</v>
      </c>
      <c r="O71" s="208">
        <f t="shared" si="17"/>
        <v>100</v>
      </c>
      <c r="P71" s="208">
        <f t="shared" si="18"/>
        <v>3.64</v>
      </c>
      <c r="Q71" s="208"/>
      <c r="R71" s="221"/>
      <c r="S71" s="221"/>
      <c r="T71" s="222"/>
      <c r="V71" s="223">
        <f t="shared" si="13"/>
        <v>99.95</v>
      </c>
      <c r="W71" s="223">
        <f t="shared" si="14"/>
        <v>100</v>
      </c>
      <c r="X71" s="223">
        <f t="shared" si="15"/>
        <v>3.64</v>
      </c>
    </row>
    <row r="72" spans="1:24" s="1" customFormat="1" x14ac:dyDescent="0.35">
      <c r="A72" s="1" t="s">
        <v>669</v>
      </c>
      <c r="D72" s="239">
        <v>101.1047237513239</v>
      </c>
      <c r="E72" s="239">
        <v>101.1553014020249</v>
      </c>
      <c r="F72" s="252">
        <v>3.64</v>
      </c>
      <c r="G72" s="216"/>
      <c r="I72" s="237"/>
      <c r="J72" s="237"/>
      <c r="K72" s="237"/>
      <c r="M72" s="208"/>
      <c r="N72" s="208">
        <f t="shared" si="16"/>
        <v>101.1047237513239</v>
      </c>
      <c r="O72" s="208">
        <f t="shared" si="17"/>
        <v>101.1553014020249</v>
      </c>
      <c r="P72" s="208">
        <f t="shared" si="18"/>
        <v>3.64</v>
      </c>
      <c r="Q72" s="208"/>
      <c r="R72" s="221"/>
      <c r="S72" s="221"/>
      <c r="T72" s="222"/>
      <c r="V72" s="223">
        <f t="shared" si="13"/>
        <v>101.1047237513239</v>
      </c>
      <c r="W72" s="223">
        <f t="shared" si="14"/>
        <v>101.1553014020249</v>
      </c>
      <c r="X72" s="223">
        <f t="shared" si="15"/>
        <v>3.64</v>
      </c>
    </row>
    <row r="73" spans="1:24" s="1" customFormat="1" x14ac:dyDescent="0.35">
      <c r="A73" s="1" t="s">
        <v>499</v>
      </c>
      <c r="D73" s="239">
        <v>100.00812449703879</v>
      </c>
      <c r="E73" s="239">
        <v>100.05815357382571</v>
      </c>
      <c r="F73" s="252">
        <v>4.5598482852610909</v>
      </c>
      <c r="G73" s="216"/>
      <c r="I73" s="237"/>
      <c r="J73" s="237"/>
      <c r="K73" s="237"/>
      <c r="M73" s="208"/>
      <c r="N73" s="208">
        <f t="shared" si="16"/>
        <v>100.00812449703879</v>
      </c>
      <c r="O73" s="208">
        <f t="shared" si="17"/>
        <v>100.05815357382571</v>
      </c>
      <c r="P73" s="208">
        <f t="shared" si="18"/>
        <v>4.5598482852610909</v>
      </c>
      <c r="Q73" s="208"/>
      <c r="R73" s="221"/>
      <c r="S73" s="221"/>
      <c r="T73" s="222"/>
      <c r="V73" s="223">
        <f t="shared" si="13"/>
        <v>100.00812449703879</v>
      </c>
      <c r="W73" s="223">
        <f t="shared" si="14"/>
        <v>100.05815357382571</v>
      </c>
      <c r="X73" s="223">
        <f t="shared" si="15"/>
        <v>4.5598482852610909</v>
      </c>
    </row>
    <row r="74" spans="1:24" s="1" customFormat="1" x14ac:dyDescent="0.35">
      <c r="A74" s="1" t="s">
        <v>500</v>
      </c>
      <c r="D74" s="239">
        <v>101.14160118817382</v>
      </c>
      <c r="E74" s="239">
        <v>101.19219728681722</v>
      </c>
      <c r="F74" s="252">
        <v>3.64</v>
      </c>
      <c r="G74" s="216"/>
      <c r="I74" s="237"/>
      <c r="J74" s="237"/>
      <c r="K74" s="237"/>
      <c r="M74" s="208"/>
      <c r="N74" s="208">
        <f t="shared" si="16"/>
        <v>101.14160118817382</v>
      </c>
      <c r="O74" s="208">
        <f t="shared" si="17"/>
        <v>101.19219728681722</v>
      </c>
      <c r="P74" s="208">
        <f t="shared" si="18"/>
        <v>3.64</v>
      </c>
      <c r="Q74" s="208"/>
      <c r="R74" s="221"/>
      <c r="S74" s="221"/>
      <c r="T74" s="222"/>
      <c r="V74" s="223">
        <f t="shared" si="13"/>
        <v>101.14160118817382</v>
      </c>
      <c r="W74" s="223">
        <f t="shared" si="14"/>
        <v>101.19219728681722</v>
      </c>
      <c r="X74" s="223">
        <f t="shared" si="15"/>
        <v>3.64</v>
      </c>
    </row>
    <row r="75" spans="1:24" s="1" customFormat="1" x14ac:dyDescent="0.35">
      <c r="A75" s="1" t="s">
        <v>501</v>
      </c>
      <c r="D75" s="239">
        <v>100.19685203359927</v>
      </c>
      <c r="E75" s="239">
        <v>100.24697552135994</v>
      </c>
      <c r="F75" s="252">
        <v>4.5512595031137408</v>
      </c>
      <c r="G75" s="216"/>
      <c r="I75" s="237"/>
      <c r="J75" s="237"/>
      <c r="K75" s="237"/>
      <c r="M75" s="208"/>
      <c r="N75" s="208">
        <f t="shared" si="16"/>
        <v>100.19685203359927</v>
      </c>
      <c r="O75" s="208">
        <f t="shared" si="17"/>
        <v>100.24697552135994</v>
      </c>
      <c r="P75" s="208">
        <f t="shared" si="18"/>
        <v>4.5512595031137408</v>
      </c>
      <c r="Q75" s="208"/>
      <c r="R75" s="221"/>
      <c r="S75" s="221"/>
      <c r="T75" s="222"/>
      <c r="V75" s="223">
        <f t="shared" si="13"/>
        <v>100.19685203359927</v>
      </c>
      <c r="W75" s="223">
        <f t="shared" si="14"/>
        <v>100.24697552135994</v>
      </c>
      <c r="X75" s="223">
        <f t="shared" si="15"/>
        <v>4.5512595031137408</v>
      </c>
    </row>
    <row r="76" spans="1:24" s="1" customFormat="1" x14ac:dyDescent="0.35">
      <c r="A76" s="1" t="s">
        <v>606</v>
      </c>
      <c r="D76" s="239">
        <v>101.80405838812135</v>
      </c>
      <c r="E76" s="239">
        <v>101.85498588106188</v>
      </c>
      <c r="F76" s="252">
        <v>3.64</v>
      </c>
      <c r="G76" s="216"/>
      <c r="I76" s="237"/>
      <c r="J76" s="237"/>
      <c r="K76" s="237"/>
      <c r="M76" s="208"/>
      <c r="N76" s="208">
        <f t="shared" si="16"/>
        <v>101.80405838812135</v>
      </c>
      <c r="O76" s="208">
        <f t="shared" si="17"/>
        <v>101.85498588106188</v>
      </c>
      <c r="P76" s="208">
        <f t="shared" si="18"/>
        <v>3.64</v>
      </c>
      <c r="Q76" s="208"/>
      <c r="R76" s="221"/>
      <c r="S76" s="221"/>
      <c r="T76" s="222"/>
      <c r="V76" s="223">
        <f t="shared" si="13"/>
        <v>101.80405838812135</v>
      </c>
      <c r="W76" s="223">
        <f t="shared" si="14"/>
        <v>101.85498588106188</v>
      </c>
      <c r="X76" s="223">
        <f t="shared" si="15"/>
        <v>3.64</v>
      </c>
    </row>
    <row r="77" spans="1:24" s="1" customFormat="1" x14ac:dyDescent="0.35">
      <c r="A77" s="1" t="s">
        <v>675</v>
      </c>
      <c r="D77" s="239">
        <v>101.19617039201599</v>
      </c>
      <c r="E77" s="239">
        <v>101.24679378891044</v>
      </c>
      <c r="F77" s="252">
        <v>3.64</v>
      </c>
      <c r="G77" s="216"/>
      <c r="I77" s="237"/>
      <c r="J77" s="237"/>
      <c r="K77" s="237"/>
      <c r="M77" s="208"/>
      <c r="N77" s="208">
        <f t="shared" si="16"/>
        <v>101.19617039201599</v>
      </c>
      <c r="O77" s="208">
        <f t="shared" si="17"/>
        <v>101.24679378891044</v>
      </c>
      <c r="P77" s="208">
        <f t="shared" si="18"/>
        <v>3.64</v>
      </c>
      <c r="Q77" s="208"/>
      <c r="R77" s="221"/>
      <c r="S77" s="221"/>
      <c r="T77" s="222"/>
      <c r="V77" s="223">
        <f t="shared" si="13"/>
        <v>101.19617039201599</v>
      </c>
      <c r="W77" s="223">
        <f t="shared" si="14"/>
        <v>101.24679378891044</v>
      </c>
      <c r="X77" s="223">
        <f t="shared" si="15"/>
        <v>3.64</v>
      </c>
    </row>
    <row r="78" spans="1:24" s="1" customFormat="1" x14ac:dyDescent="0.35">
      <c r="A78" s="1" t="s">
        <v>502</v>
      </c>
      <c r="D78" s="239">
        <v>103.55681922287391</v>
      </c>
      <c r="E78" s="239">
        <v>103.60862353464123</v>
      </c>
      <c r="F78" s="252">
        <v>3.64</v>
      </c>
      <c r="G78" s="216"/>
      <c r="I78" s="237"/>
      <c r="J78" s="237"/>
      <c r="K78" s="237"/>
      <c r="M78" s="208"/>
      <c r="N78" s="208">
        <f t="shared" si="16"/>
        <v>103.55681922287391</v>
      </c>
      <c r="O78" s="208">
        <f t="shared" si="17"/>
        <v>103.60862353464123</v>
      </c>
      <c r="P78" s="208">
        <f t="shared" si="18"/>
        <v>3.64</v>
      </c>
      <c r="Q78" s="208"/>
      <c r="R78" s="221"/>
      <c r="S78" s="221"/>
      <c r="T78" s="222"/>
      <c r="V78" s="223">
        <f t="shared" si="13"/>
        <v>103.55681922287391</v>
      </c>
      <c r="W78" s="223">
        <f t="shared" si="14"/>
        <v>103.60862353464123</v>
      </c>
      <c r="X78" s="223">
        <f t="shared" si="15"/>
        <v>3.64</v>
      </c>
    </row>
    <row r="79" spans="1:24" s="1" customFormat="1" x14ac:dyDescent="0.35">
      <c r="A79" s="1" t="s">
        <v>503</v>
      </c>
      <c r="D79" s="239">
        <v>101.84962498869893</v>
      </c>
      <c r="E79" s="239">
        <v>101.90057527633709</v>
      </c>
      <c r="F79" s="252">
        <v>3.64</v>
      </c>
      <c r="G79" s="216"/>
      <c r="I79" s="237"/>
      <c r="J79" s="237"/>
      <c r="K79" s="237"/>
      <c r="M79" s="208"/>
      <c r="N79" s="208">
        <f t="shared" si="16"/>
        <v>101.84962498869893</v>
      </c>
      <c r="O79" s="208">
        <f t="shared" si="17"/>
        <v>101.90057527633709</v>
      </c>
      <c r="P79" s="208">
        <f t="shared" si="18"/>
        <v>3.64</v>
      </c>
      <c r="Q79" s="208"/>
      <c r="R79" s="221"/>
      <c r="S79" s="221"/>
      <c r="T79" s="222"/>
      <c r="V79" s="223">
        <f t="shared" si="13"/>
        <v>101.84962498869893</v>
      </c>
      <c r="W79" s="223">
        <f t="shared" si="14"/>
        <v>101.90057527633709</v>
      </c>
      <c r="X79" s="223">
        <f t="shared" si="15"/>
        <v>3.64</v>
      </c>
    </row>
    <row r="80" spans="1:24" s="1" customFormat="1" x14ac:dyDescent="0.35">
      <c r="A80" s="1" t="s">
        <v>504</v>
      </c>
      <c r="D80" s="239">
        <v>100.53821515678746</v>
      </c>
      <c r="E80" s="239">
        <v>100.58850941149321</v>
      </c>
      <c r="F80" s="252">
        <v>4.5358063527270946</v>
      </c>
      <c r="G80" s="216"/>
      <c r="I80" s="237"/>
      <c r="J80" s="237"/>
      <c r="K80" s="237"/>
      <c r="M80" s="208"/>
      <c r="N80" s="208">
        <f t="shared" si="16"/>
        <v>100.53821515678746</v>
      </c>
      <c r="O80" s="208">
        <f t="shared" si="17"/>
        <v>100.58850941149321</v>
      </c>
      <c r="P80" s="208">
        <f t="shared" si="18"/>
        <v>4.5358063527270946</v>
      </c>
      <c r="Q80" s="208"/>
      <c r="R80" s="221"/>
      <c r="S80" s="221"/>
      <c r="T80" s="222"/>
      <c r="V80" s="223">
        <f t="shared" si="13"/>
        <v>100.53821515678746</v>
      </c>
      <c r="W80" s="223">
        <f t="shared" si="14"/>
        <v>100.58850941149321</v>
      </c>
      <c r="X80" s="223">
        <f t="shared" si="15"/>
        <v>4.5358063527270946</v>
      </c>
    </row>
    <row r="81" spans="1:24" s="1" customFormat="1" x14ac:dyDescent="0.35">
      <c r="A81" s="1" t="s">
        <v>505</v>
      </c>
      <c r="D81" s="239">
        <v>100.43987227214883</v>
      </c>
      <c r="E81" s="239">
        <v>100.49011733081423</v>
      </c>
      <c r="F81" s="252">
        <v>4.2681440861297553</v>
      </c>
      <c r="G81" s="216"/>
      <c r="I81" s="237"/>
      <c r="J81" s="237"/>
      <c r="K81" s="237"/>
      <c r="M81" s="208"/>
      <c r="N81" s="208">
        <f t="shared" si="16"/>
        <v>100.43987227214883</v>
      </c>
      <c r="O81" s="208">
        <f t="shared" si="17"/>
        <v>100.49011733081423</v>
      </c>
      <c r="P81" s="208">
        <f t="shared" si="18"/>
        <v>4.2681440861297553</v>
      </c>
      <c r="Q81" s="208"/>
      <c r="R81" s="221"/>
      <c r="S81" s="221"/>
      <c r="T81" s="222"/>
      <c r="V81" s="223">
        <f t="shared" si="13"/>
        <v>100.43987227214883</v>
      </c>
      <c r="W81" s="223">
        <f t="shared" si="14"/>
        <v>100.49011733081423</v>
      </c>
      <c r="X81" s="223">
        <f t="shared" si="15"/>
        <v>4.2681440861297553</v>
      </c>
    </row>
    <row r="82" spans="1:24" s="1" customFormat="1" x14ac:dyDescent="0.35">
      <c r="A82" s="1" t="s">
        <v>682</v>
      </c>
      <c r="D82" s="239">
        <v>100.46898559258639</v>
      </c>
      <c r="E82" s="239">
        <v>100.51924521519399</v>
      </c>
      <c r="F82" s="252">
        <v>3.87</v>
      </c>
      <c r="G82" s="216"/>
      <c r="I82" s="237"/>
      <c r="J82" s="237"/>
      <c r="K82" s="237"/>
      <c r="M82" s="208"/>
      <c r="N82" s="208">
        <f t="shared" si="16"/>
        <v>100.46898559258639</v>
      </c>
      <c r="O82" s="208">
        <f t="shared" si="17"/>
        <v>100.51924521519399</v>
      </c>
      <c r="P82" s="208">
        <f t="shared" si="18"/>
        <v>3.87</v>
      </c>
      <c r="Q82" s="208"/>
      <c r="R82" s="221"/>
      <c r="S82" s="221"/>
      <c r="T82" s="222"/>
      <c r="V82" s="223">
        <f t="shared" si="13"/>
        <v>100.46898559258639</v>
      </c>
      <c r="W82" s="223">
        <f t="shared" si="14"/>
        <v>100.51924521519399</v>
      </c>
      <c r="X82" s="223">
        <f t="shared" si="15"/>
        <v>3.87</v>
      </c>
    </row>
    <row r="83" spans="1:24" s="1" customFormat="1" x14ac:dyDescent="0.35">
      <c r="A83" s="1" t="s">
        <v>631</v>
      </c>
      <c r="D83" s="239">
        <v>101.18349193080645</v>
      </c>
      <c r="E83" s="239">
        <v>101.2341089852991</v>
      </c>
      <c r="F83" s="252">
        <v>3.87</v>
      </c>
      <c r="G83" s="216"/>
      <c r="I83" s="237"/>
      <c r="J83" s="237"/>
      <c r="K83" s="237"/>
      <c r="M83" s="208"/>
      <c r="N83" s="208">
        <f t="shared" si="16"/>
        <v>101.18349193080645</v>
      </c>
      <c r="O83" s="208">
        <f t="shared" si="17"/>
        <v>101.2341089852991</v>
      </c>
      <c r="P83" s="208">
        <f t="shared" si="18"/>
        <v>3.87</v>
      </c>
      <c r="Q83" s="208"/>
      <c r="R83" s="221"/>
      <c r="S83" s="221"/>
      <c r="T83" s="222"/>
      <c r="V83" s="223">
        <f t="shared" si="13"/>
        <v>101.18349193080645</v>
      </c>
      <c r="W83" s="223">
        <f t="shared" si="14"/>
        <v>101.2341089852991</v>
      </c>
      <c r="X83" s="223">
        <f t="shared" si="15"/>
        <v>3.87</v>
      </c>
    </row>
    <row r="84" spans="1:24" s="1" customFormat="1" x14ac:dyDescent="0.35">
      <c r="A84" s="1" t="s">
        <v>506</v>
      </c>
      <c r="D84" s="239">
        <v>99.987391965678583</v>
      </c>
      <c r="E84" s="239">
        <v>100.03741067101409</v>
      </c>
      <c r="F84" s="252">
        <v>4.2913635720920258</v>
      </c>
      <c r="G84" s="216"/>
      <c r="I84" s="237"/>
      <c r="J84" s="237"/>
      <c r="K84" s="237"/>
      <c r="M84" s="208"/>
      <c r="N84" s="208">
        <f t="shared" si="16"/>
        <v>99.987391965678583</v>
      </c>
      <c r="O84" s="208">
        <f t="shared" si="17"/>
        <v>100.03741067101409</v>
      </c>
      <c r="P84" s="208">
        <f t="shared" si="18"/>
        <v>4.2913635720920258</v>
      </c>
      <c r="Q84" s="208"/>
      <c r="R84" s="221"/>
      <c r="S84" s="221"/>
      <c r="T84" s="222"/>
      <c r="V84" s="223">
        <f t="shared" si="13"/>
        <v>99.987391965678583</v>
      </c>
      <c r="W84" s="223">
        <f t="shared" si="14"/>
        <v>100.03741067101409</v>
      </c>
      <c r="X84" s="223">
        <f t="shared" si="15"/>
        <v>4.2913635720920258</v>
      </c>
    </row>
    <row r="85" spans="1:24" s="1" customFormat="1" x14ac:dyDescent="0.35">
      <c r="A85" s="1" t="s">
        <v>507</v>
      </c>
      <c r="D85" s="239">
        <v>100.05725995961505</v>
      </c>
      <c r="E85" s="239">
        <v>100.10731361642326</v>
      </c>
      <c r="F85" s="252">
        <v>4.5576090648900323</v>
      </c>
      <c r="G85" s="216"/>
      <c r="I85" s="237"/>
      <c r="J85" s="237"/>
      <c r="K85" s="237"/>
      <c r="M85" s="208"/>
      <c r="N85" s="208">
        <f t="shared" si="16"/>
        <v>100.05725995961505</v>
      </c>
      <c r="O85" s="208">
        <f t="shared" si="17"/>
        <v>100.10731361642326</v>
      </c>
      <c r="P85" s="208">
        <f t="shared" si="18"/>
        <v>4.5576090648900323</v>
      </c>
      <c r="Q85" s="208"/>
      <c r="R85" s="221"/>
      <c r="S85" s="221"/>
      <c r="T85" s="222"/>
      <c r="V85" s="223">
        <f t="shared" si="13"/>
        <v>100.05725995961505</v>
      </c>
      <c r="W85" s="223">
        <f t="shared" si="14"/>
        <v>100.10731361642326</v>
      </c>
      <c r="X85" s="223">
        <f t="shared" si="15"/>
        <v>4.5576090648900323</v>
      </c>
    </row>
    <row r="86" spans="1:24" s="1" customFormat="1" x14ac:dyDescent="0.35">
      <c r="A86" s="1" t="s">
        <v>508</v>
      </c>
      <c r="D86" s="239">
        <v>103.09671425846285</v>
      </c>
      <c r="E86" s="239">
        <v>103.14828840266418</v>
      </c>
      <c r="F86" s="252">
        <v>3.87</v>
      </c>
      <c r="G86" s="216"/>
      <c r="I86" s="237"/>
      <c r="J86" s="237"/>
      <c r="K86" s="237"/>
      <c r="M86" s="208"/>
      <c r="N86" s="208">
        <f t="shared" si="16"/>
        <v>103.09671425846285</v>
      </c>
      <c r="O86" s="208">
        <f t="shared" si="17"/>
        <v>103.14828840266418</v>
      </c>
      <c r="P86" s="208">
        <f t="shared" si="18"/>
        <v>3.87</v>
      </c>
      <c r="Q86" s="208"/>
      <c r="R86" s="221"/>
      <c r="S86" s="221"/>
      <c r="T86" s="222"/>
      <c r="V86" s="223">
        <f t="shared" si="13"/>
        <v>103.09671425846285</v>
      </c>
      <c r="W86" s="223">
        <f t="shared" si="14"/>
        <v>103.14828840266418</v>
      </c>
      <c r="X86" s="223">
        <f t="shared" si="15"/>
        <v>3.87</v>
      </c>
    </row>
    <row r="87" spans="1:24" s="1" customFormat="1" x14ac:dyDescent="0.35">
      <c r="A87" s="1" t="s">
        <v>637</v>
      </c>
      <c r="D87" s="239">
        <v>102.42829990388447</v>
      </c>
      <c r="E87" s="239">
        <v>102.47953967372132</v>
      </c>
      <c r="F87" s="252">
        <v>3.87</v>
      </c>
      <c r="G87" s="216"/>
      <c r="I87" s="237"/>
      <c r="J87" s="237"/>
      <c r="K87" s="237"/>
      <c r="M87" s="208"/>
      <c r="N87" s="208">
        <f t="shared" si="16"/>
        <v>102.42829990388447</v>
      </c>
      <c r="O87" s="208">
        <f t="shared" si="17"/>
        <v>102.47953967372132</v>
      </c>
      <c r="P87" s="208">
        <f t="shared" si="18"/>
        <v>3.87</v>
      </c>
      <c r="Q87" s="208"/>
      <c r="R87" s="221"/>
      <c r="S87" s="221"/>
      <c r="T87" s="222"/>
      <c r="V87" s="223">
        <f t="shared" si="13"/>
        <v>102.42829990388447</v>
      </c>
      <c r="W87" s="223">
        <f t="shared" si="14"/>
        <v>102.47953967372132</v>
      </c>
      <c r="X87" s="223">
        <f t="shared" si="15"/>
        <v>3.87</v>
      </c>
    </row>
    <row r="88" spans="1:24" s="1" customFormat="1" x14ac:dyDescent="0.35">
      <c r="A88" s="1" t="s">
        <v>509</v>
      </c>
      <c r="D88" s="239">
        <v>100.2818789263703</v>
      </c>
      <c r="E88" s="239">
        <v>100.33204494884471</v>
      </c>
      <c r="F88" s="252">
        <v>4.5474005860502853</v>
      </c>
      <c r="G88" s="216"/>
      <c r="I88" s="237"/>
      <c r="J88" s="237"/>
      <c r="K88" s="237"/>
      <c r="N88" s="208">
        <f t="shared" si="16"/>
        <v>100.2818789263703</v>
      </c>
      <c r="O88" s="208">
        <f t="shared" si="17"/>
        <v>100.33204494884471</v>
      </c>
      <c r="P88" s="208">
        <f t="shared" si="18"/>
        <v>4.5474005860502853</v>
      </c>
      <c r="Q88" s="208"/>
      <c r="R88" s="221"/>
      <c r="S88" s="221"/>
      <c r="T88" s="222"/>
      <c r="V88" s="223">
        <f t="shared" si="13"/>
        <v>100.2818789263703</v>
      </c>
      <c r="W88" s="223">
        <f t="shared" si="14"/>
        <v>100.33204494884471</v>
      </c>
      <c r="X88" s="223">
        <f t="shared" si="15"/>
        <v>4.5474005860502853</v>
      </c>
    </row>
    <row r="89" spans="1:24" s="1" customFormat="1" x14ac:dyDescent="0.35">
      <c r="A89" s="1" t="s">
        <v>510</v>
      </c>
      <c r="D89" s="239">
        <v>100.29578607738385</v>
      </c>
      <c r="E89" s="239">
        <v>100.34595905691231</v>
      </c>
      <c r="F89" s="252">
        <v>4.3599164740840948</v>
      </c>
      <c r="G89" s="216"/>
      <c r="I89" s="237"/>
      <c r="J89" s="237"/>
      <c r="K89" s="237"/>
      <c r="M89" s="208"/>
      <c r="N89" s="208">
        <f t="shared" si="16"/>
        <v>100.29578607738385</v>
      </c>
      <c r="O89" s="208">
        <f t="shared" si="17"/>
        <v>100.34595905691231</v>
      </c>
      <c r="P89" s="208">
        <f t="shared" si="18"/>
        <v>4.3599164740840948</v>
      </c>
      <c r="Q89" s="208"/>
      <c r="R89" s="221"/>
      <c r="S89" s="221"/>
      <c r="T89" s="222"/>
      <c r="V89" s="223">
        <f t="shared" si="13"/>
        <v>100.29578607738385</v>
      </c>
      <c r="W89" s="223">
        <f t="shared" si="14"/>
        <v>100.34595905691231</v>
      </c>
      <c r="X89" s="223">
        <f t="shared" si="15"/>
        <v>4.3599164740840948</v>
      </c>
    </row>
    <row r="90" spans="1:24" s="1" customFormat="1" x14ac:dyDescent="0.35">
      <c r="A90" s="1" t="s">
        <v>689</v>
      </c>
      <c r="D90" s="239">
        <v>100.50335115264295</v>
      </c>
      <c r="E90" s="239">
        <v>100.55362796662625</v>
      </c>
      <c r="F90" s="252">
        <v>3.87</v>
      </c>
      <c r="G90" s="216"/>
      <c r="I90" s="237"/>
      <c r="J90" s="237"/>
      <c r="K90" s="237"/>
      <c r="M90" s="208"/>
      <c r="N90" s="208">
        <f t="shared" si="16"/>
        <v>100.50335115264295</v>
      </c>
      <c r="O90" s="208">
        <f t="shared" si="17"/>
        <v>100.55362796662625</v>
      </c>
      <c r="P90" s="208">
        <f t="shared" si="18"/>
        <v>3.87</v>
      </c>
      <c r="Q90" s="208"/>
      <c r="R90" s="221"/>
      <c r="S90" s="221"/>
      <c r="T90" s="222"/>
      <c r="V90" s="223">
        <f t="shared" si="13"/>
        <v>100.50335115264295</v>
      </c>
      <c r="W90" s="223">
        <f t="shared" si="14"/>
        <v>100.55362796662625</v>
      </c>
      <c r="X90" s="223">
        <f t="shared" si="15"/>
        <v>3.87</v>
      </c>
    </row>
    <row r="91" spans="1:24" s="1" customFormat="1" x14ac:dyDescent="0.35">
      <c r="A91" s="1" t="s">
        <v>511</v>
      </c>
      <c r="D91" s="239">
        <v>103.23775391321368</v>
      </c>
      <c r="E91" s="239">
        <v>103.28939861251993</v>
      </c>
      <c r="F91" s="252">
        <v>3.87</v>
      </c>
      <c r="G91" s="216"/>
      <c r="I91" s="237"/>
      <c r="J91" s="237"/>
      <c r="K91" s="237"/>
      <c r="M91" s="208"/>
      <c r="N91" s="208">
        <f t="shared" si="16"/>
        <v>103.23775391321368</v>
      </c>
      <c r="O91" s="208">
        <f t="shared" si="17"/>
        <v>103.28939861251993</v>
      </c>
      <c r="P91" s="208">
        <f t="shared" si="18"/>
        <v>3.87</v>
      </c>
      <c r="Q91" s="208"/>
      <c r="R91" s="221"/>
      <c r="S91" s="221"/>
      <c r="T91" s="222"/>
      <c r="V91" s="223">
        <f t="shared" si="13"/>
        <v>103.23775391321368</v>
      </c>
      <c r="W91" s="223">
        <f t="shared" si="14"/>
        <v>103.28939861251993</v>
      </c>
      <c r="X91" s="223">
        <f t="shared" si="15"/>
        <v>3.87</v>
      </c>
    </row>
    <row r="92" spans="1:24" s="1" customFormat="1" x14ac:dyDescent="0.35">
      <c r="A92" s="1" t="s">
        <v>512</v>
      </c>
      <c r="D92" s="239">
        <v>100.48611022691247</v>
      </c>
      <c r="E92" s="239">
        <v>100.53637841612053</v>
      </c>
      <c r="F92" s="252">
        <v>4.4759917463651613</v>
      </c>
      <c r="G92" s="216"/>
      <c r="I92" s="237"/>
      <c r="J92" s="237"/>
      <c r="K92" s="237"/>
      <c r="M92" s="208"/>
      <c r="N92" s="208">
        <f t="shared" si="16"/>
        <v>100.48611022691247</v>
      </c>
      <c r="O92" s="208">
        <f t="shared" si="17"/>
        <v>100.53637841612053</v>
      </c>
      <c r="P92" s="208">
        <f t="shared" si="18"/>
        <v>4.4759917463651613</v>
      </c>
      <c r="Q92" s="208"/>
      <c r="R92" s="221"/>
      <c r="S92" s="221"/>
      <c r="T92" s="222"/>
      <c r="V92" s="223">
        <f t="shared" si="13"/>
        <v>100.48611022691247</v>
      </c>
      <c r="W92" s="223">
        <f t="shared" si="14"/>
        <v>100.53637841612053</v>
      </c>
      <c r="X92" s="223">
        <f t="shared" si="15"/>
        <v>4.4759917463651613</v>
      </c>
    </row>
    <row r="93" spans="1:24" s="1" customFormat="1" x14ac:dyDescent="0.35">
      <c r="A93" s="1" t="s">
        <v>640</v>
      </c>
      <c r="D93" s="239">
        <v>102.76263632863019</v>
      </c>
      <c r="E93" s="239">
        <v>102.81404335030534</v>
      </c>
      <c r="F93" s="252">
        <v>3.87</v>
      </c>
      <c r="G93" s="216"/>
      <c r="I93" s="237"/>
      <c r="J93" s="237"/>
      <c r="K93" s="237"/>
      <c r="M93" s="208"/>
      <c r="N93" s="208">
        <f t="shared" si="16"/>
        <v>102.76263632863019</v>
      </c>
      <c r="O93" s="208">
        <f t="shared" si="17"/>
        <v>102.81404335030534</v>
      </c>
      <c r="P93" s="208">
        <f t="shared" si="18"/>
        <v>3.87</v>
      </c>
      <c r="Q93" s="208"/>
      <c r="R93" s="221"/>
      <c r="S93" s="221"/>
      <c r="T93" s="222"/>
      <c r="V93" s="223">
        <f t="shared" si="13"/>
        <v>102.76263632863019</v>
      </c>
      <c r="W93" s="223">
        <f t="shared" si="14"/>
        <v>102.81404335030534</v>
      </c>
      <c r="X93" s="223">
        <f t="shared" si="15"/>
        <v>3.87</v>
      </c>
    </row>
    <row r="94" spans="1:24" s="1" customFormat="1" x14ac:dyDescent="0.35">
      <c r="A94" s="1" t="s">
        <v>513</v>
      </c>
      <c r="D94" s="239">
        <v>103.42962017815807</v>
      </c>
      <c r="E94" s="239">
        <v>103.48136085858737</v>
      </c>
      <c r="F94" s="252">
        <v>3.87</v>
      </c>
      <c r="G94" s="216"/>
      <c r="M94" s="208"/>
      <c r="N94" s="208">
        <f t="shared" si="16"/>
        <v>103.42962017815807</v>
      </c>
      <c r="O94" s="208">
        <f t="shared" si="17"/>
        <v>103.48136085858737</v>
      </c>
      <c r="P94" s="208">
        <f t="shared" si="18"/>
        <v>3.87</v>
      </c>
      <c r="Q94" s="208"/>
      <c r="R94" s="221"/>
      <c r="S94" s="221"/>
      <c r="T94" s="222"/>
      <c r="V94" s="223">
        <f t="shared" si="13"/>
        <v>103.42962017815807</v>
      </c>
      <c r="W94" s="223">
        <f t="shared" si="14"/>
        <v>103.48136085858737</v>
      </c>
      <c r="X94" s="223">
        <f t="shared" si="15"/>
        <v>3.87</v>
      </c>
    </row>
    <row r="95" spans="1:24" s="1" customFormat="1" x14ac:dyDescent="0.35">
      <c r="A95" s="1" t="s">
        <v>698</v>
      </c>
      <c r="D95" s="239">
        <v>100.62669632095495</v>
      </c>
      <c r="E95" s="239">
        <v>100.67703483837413</v>
      </c>
      <c r="F95" s="252">
        <v>3.87</v>
      </c>
      <c r="G95" s="216"/>
      <c r="I95" s="237"/>
      <c r="J95" s="237"/>
      <c r="K95" s="237"/>
      <c r="M95" s="208"/>
      <c r="N95" s="208">
        <f t="shared" si="16"/>
        <v>100.62669632095495</v>
      </c>
      <c r="O95" s="208">
        <f t="shared" si="17"/>
        <v>100.67703483837413</v>
      </c>
      <c r="P95" s="208">
        <f t="shared" si="18"/>
        <v>3.87</v>
      </c>
      <c r="Q95" s="208"/>
      <c r="R95" s="221"/>
      <c r="S95" s="221"/>
      <c r="T95" s="222"/>
      <c r="V95" s="223">
        <f t="shared" si="13"/>
        <v>100.62669632095495</v>
      </c>
      <c r="W95" s="223">
        <f t="shared" si="14"/>
        <v>100.67703483837413</v>
      </c>
      <c r="X95" s="223">
        <f t="shared" si="15"/>
        <v>3.87</v>
      </c>
    </row>
    <row r="96" spans="1:24" s="1" customFormat="1" x14ac:dyDescent="0.35">
      <c r="A96" s="1" t="s">
        <v>514</v>
      </c>
      <c r="D96" s="239">
        <v>100.11247820324982</v>
      </c>
      <c r="E96" s="239">
        <v>100.16255948299131</v>
      </c>
      <c r="F96" s="252">
        <v>4.326297193649336</v>
      </c>
      <c r="G96" s="216"/>
      <c r="I96" s="237"/>
      <c r="J96" s="237"/>
      <c r="K96" s="237"/>
      <c r="M96" s="208"/>
      <c r="N96" s="208">
        <f t="shared" si="16"/>
        <v>100.11247820324982</v>
      </c>
      <c r="O96" s="208">
        <f t="shared" si="17"/>
        <v>100.16255948299131</v>
      </c>
      <c r="P96" s="208">
        <f t="shared" si="18"/>
        <v>4.326297193649336</v>
      </c>
      <c r="Q96" s="208"/>
      <c r="R96" s="221"/>
      <c r="S96" s="221"/>
      <c r="T96" s="222"/>
      <c r="V96" s="223">
        <f t="shared" si="13"/>
        <v>100.11247820324982</v>
      </c>
      <c r="W96" s="223">
        <f t="shared" si="14"/>
        <v>100.16255948299131</v>
      </c>
      <c r="X96" s="223">
        <f t="shared" si="15"/>
        <v>4.326297193649336</v>
      </c>
    </row>
    <row r="97" spans="1:24" s="1" customFormat="1" x14ac:dyDescent="0.35">
      <c r="A97" s="1" t="s">
        <v>650</v>
      </c>
      <c r="D97" s="239">
        <v>103.12026331260662</v>
      </c>
      <c r="E97" s="239">
        <v>103.17184923722523</v>
      </c>
      <c r="F97" s="252">
        <v>3.87</v>
      </c>
      <c r="G97" s="216"/>
      <c r="I97" s="237"/>
      <c r="J97" s="237"/>
      <c r="K97" s="237"/>
      <c r="M97" s="208"/>
      <c r="N97" s="208">
        <f t="shared" si="16"/>
        <v>103.12026331260662</v>
      </c>
      <c r="O97" s="208">
        <f t="shared" si="17"/>
        <v>103.17184923722523</v>
      </c>
      <c r="P97" s="208">
        <f t="shared" si="18"/>
        <v>3.87</v>
      </c>
      <c r="Q97" s="208"/>
      <c r="R97" s="221"/>
      <c r="S97" s="221"/>
      <c r="T97" s="222"/>
      <c r="V97" s="223">
        <f t="shared" si="13"/>
        <v>103.12026331260662</v>
      </c>
      <c r="W97" s="223">
        <f t="shared" si="14"/>
        <v>103.17184923722523</v>
      </c>
      <c r="X97" s="223">
        <f t="shared" si="15"/>
        <v>3.87</v>
      </c>
    </row>
    <row r="98" spans="1:24" s="1" customFormat="1" x14ac:dyDescent="0.35">
      <c r="A98" s="1" t="s">
        <v>515</v>
      </c>
      <c r="D98" s="239">
        <v>103.07123690217149</v>
      </c>
      <c r="E98" s="239">
        <v>103.12279830132215</v>
      </c>
      <c r="F98" s="252">
        <v>3.87</v>
      </c>
      <c r="G98" s="216"/>
      <c r="I98" s="237"/>
      <c r="J98" s="237"/>
      <c r="K98" s="237"/>
      <c r="M98" s="208"/>
      <c r="N98" s="208">
        <f t="shared" si="16"/>
        <v>103.07123690217149</v>
      </c>
      <c r="O98" s="208">
        <f t="shared" si="17"/>
        <v>103.12279830132215</v>
      </c>
      <c r="P98" s="208">
        <f t="shared" si="18"/>
        <v>3.87</v>
      </c>
      <c r="Q98" s="208"/>
      <c r="R98" s="221"/>
      <c r="S98" s="221"/>
      <c r="T98" s="222"/>
      <c r="V98" s="223">
        <f t="shared" si="13"/>
        <v>103.07123690217149</v>
      </c>
      <c r="W98" s="223">
        <f t="shared" si="14"/>
        <v>103.12279830132215</v>
      </c>
      <c r="X98" s="223">
        <f t="shared" si="15"/>
        <v>3.87</v>
      </c>
    </row>
    <row r="99" spans="1:24" s="1" customFormat="1" x14ac:dyDescent="0.35">
      <c r="A99" s="1" t="s">
        <v>708</v>
      </c>
      <c r="D99" s="239">
        <v>100.82324675229341</v>
      </c>
      <c r="E99" s="239">
        <v>100.87368359409045</v>
      </c>
      <c r="F99" s="252">
        <v>3.87</v>
      </c>
      <c r="G99" s="216"/>
      <c r="I99" s="237"/>
      <c r="J99" s="237"/>
      <c r="K99" s="237"/>
      <c r="M99" s="208"/>
      <c r="N99" s="208">
        <f t="shared" si="16"/>
        <v>100.82324675229341</v>
      </c>
      <c r="O99" s="208">
        <f t="shared" si="17"/>
        <v>100.87368359409045</v>
      </c>
      <c r="P99" s="208">
        <f t="shared" si="18"/>
        <v>3.87</v>
      </c>
      <c r="Q99" s="208"/>
      <c r="R99" s="221"/>
      <c r="S99" s="221"/>
      <c r="T99" s="222"/>
      <c r="V99" s="223">
        <f t="shared" si="13"/>
        <v>100.82324675229341</v>
      </c>
      <c r="W99" s="223">
        <f t="shared" si="14"/>
        <v>100.87368359409045</v>
      </c>
      <c r="X99" s="223">
        <f t="shared" si="15"/>
        <v>3.87</v>
      </c>
    </row>
    <row r="100" spans="1:24" s="1" customFormat="1" x14ac:dyDescent="0.35">
      <c r="A100" s="1" t="s">
        <v>516</v>
      </c>
      <c r="D100" s="239">
        <v>100.45579418287397</v>
      </c>
      <c r="E100" s="239">
        <v>100.50604720647721</v>
      </c>
      <c r="F100" s="252">
        <v>4.3115147003022658</v>
      </c>
      <c r="G100" s="216"/>
      <c r="I100" s="237"/>
      <c r="J100" s="237"/>
      <c r="K100" s="237"/>
      <c r="M100" s="208"/>
      <c r="N100" s="208">
        <f t="shared" si="16"/>
        <v>100.45579418287397</v>
      </c>
      <c r="O100" s="208">
        <f t="shared" si="17"/>
        <v>100.50604720647721</v>
      </c>
      <c r="P100" s="208">
        <f t="shared" si="18"/>
        <v>4.3115147003022658</v>
      </c>
      <c r="Q100" s="208"/>
      <c r="R100" s="221"/>
      <c r="S100" s="221"/>
      <c r="T100" s="222"/>
      <c r="V100" s="223">
        <f t="shared" si="13"/>
        <v>100.45579418287397</v>
      </c>
      <c r="W100" s="223">
        <f t="shared" si="14"/>
        <v>100.50604720647721</v>
      </c>
      <c r="X100" s="223">
        <f t="shared" si="15"/>
        <v>4.3115147003022658</v>
      </c>
    </row>
    <row r="101" spans="1:24" s="1" customFormat="1" x14ac:dyDescent="0.35">
      <c r="A101" s="1" t="s">
        <v>517</v>
      </c>
      <c r="D101" s="239">
        <v>100.53569778964945</v>
      </c>
      <c r="E101" s="239">
        <v>100.58599078504196</v>
      </c>
      <c r="F101" s="252">
        <v>4.3184443142612601</v>
      </c>
      <c r="G101" s="216"/>
      <c r="I101" s="237"/>
      <c r="J101" s="237"/>
      <c r="K101" s="237"/>
      <c r="M101" s="208"/>
      <c r="N101" s="208">
        <f t="shared" si="16"/>
        <v>100.53569778964945</v>
      </c>
      <c r="O101" s="208">
        <f t="shared" si="17"/>
        <v>100.58599078504196</v>
      </c>
      <c r="P101" s="208">
        <f t="shared" si="18"/>
        <v>4.3184443142612601</v>
      </c>
      <c r="Q101" s="208"/>
      <c r="R101" s="221"/>
      <c r="S101" s="221"/>
      <c r="T101" s="222"/>
      <c r="V101" s="223">
        <f t="shared" si="13"/>
        <v>100.53569778964945</v>
      </c>
      <c r="W101" s="223">
        <f t="shared" si="14"/>
        <v>100.58599078504196</v>
      </c>
      <c r="X101" s="223">
        <f t="shared" si="15"/>
        <v>4.3184443142612601</v>
      </c>
    </row>
    <row r="102" spans="1:24" s="1" customFormat="1" x14ac:dyDescent="0.35">
      <c r="A102" s="1" t="s">
        <v>655</v>
      </c>
      <c r="D102" s="239">
        <v>103.29588810124119</v>
      </c>
      <c r="E102" s="239">
        <v>103.34756188218228</v>
      </c>
      <c r="F102" s="252">
        <v>3.87</v>
      </c>
      <c r="G102" s="216"/>
      <c r="I102" s="237"/>
      <c r="J102" s="237"/>
      <c r="K102" s="237"/>
      <c r="M102" s="208"/>
      <c r="N102" s="208">
        <f t="shared" si="16"/>
        <v>103.29588810124119</v>
      </c>
      <c r="O102" s="208">
        <f t="shared" si="17"/>
        <v>103.34756188218228</v>
      </c>
      <c r="P102" s="208">
        <f t="shared" si="18"/>
        <v>3.87</v>
      </c>
      <c r="Q102" s="208"/>
      <c r="R102" s="221"/>
      <c r="S102" s="221"/>
      <c r="T102" s="222"/>
      <c r="V102" s="223">
        <f t="shared" si="13"/>
        <v>103.29588810124119</v>
      </c>
      <c r="W102" s="223">
        <f t="shared" si="14"/>
        <v>103.34756188218228</v>
      </c>
      <c r="X102" s="223">
        <f t="shared" si="15"/>
        <v>3.87</v>
      </c>
    </row>
    <row r="103" spans="1:24" s="1" customFormat="1" x14ac:dyDescent="0.35">
      <c r="A103" s="1" t="s">
        <v>518</v>
      </c>
      <c r="D103" s="239">
        <v>100.59525953357802</v>
      </c>
      <c r="E103" s="239">
        <v>100.64558232474037</v>
      </c>
      <c r="F103" s="252">
        <v>4.346936943425634</v>
      </c>
      <c r="G103" s="216"/>
      <c r="I103" s="237"/>
      <c r="J103" s="237"/>
      <c r="K103" s="237"/>
      <c r="M103" s="208"/>
      <c r="N103" s="208">
        <f t="shared" si="16"/>
        <v>100.59525953357802</v>
      </c>
      <c r="O103" s="208">
        <f t="shared" si="17"/>
        <v>100.64558232474037</v>
      </c>
      <c r="P103" s="208">
        <f t="shared" si="18"/>
        <v>4.346936943425634</v>
      </c>
      <c r="Q103" s="208"/>
      <c r="R103" s="221"/>
      <c r="S103" s="221"/>
      <c r="T103" s="222"/>
      <c r="V103" s="223">
        <f t="shared" si="13"/>
        <v>100.59525953357802</v>
      </c>
      <c r="W103" s="223">
        <f t="shared" si="14"/>
        <v>100.64558232474037</v>
      </c>
      <c r="X103" s="223">
        <f t="shared" si="15"/>
        <v>4.346936943425634</v>
      </c>
    </row>
    <row r="104" spans="1:24" s="1" customFormat="1" x14ac:dyDescent="0.35">
      <c r="A104" s="1" t="s">
        <v>519</v>
      </c>
      <c r="D104" s="239">
        <v>99.980710731564017</v>
      </c>
      <c r="E104" s="239">
        <v>100.03072609461131</v>
      </c>
      <c r="F104" s="252">
        <v>4.5298581514986127</v>
      </c>
      <c r="G104" s="216"/>
      <c r="I104" s="237"/>
      <c r="J104" s="237"/>
      <c r="K104" s="237"/>
      <c r="M104" s="208"/>
      <c r="N104" s="208">
        <f t="shared" si="16"/>
        <v>99.980710731564017</v>
      </c>
      <c r="O104" s="208">
        <f t="shared" si="17"/>
        <v>100.03072609461131</v>
      </c>
      <c r="P104" s="208">
        <f t="shared" si="18"/>
        <v>4.5298581514986127</v>
      </c>
      <c r="Q104" s="208"/>
      <c r="R104" s="221"/>
      <c r="S104" s="221"/>
      <c r="T104" s="222"/>
      <c r="V104" s="223">
        <f t="shared" si="13"/>
        <v>99.980710731564017</v>
      </c>
      <c r="W104" s="223">
        <f t="shared" si="14"/>
        <v>100.03072609461131</v>
      </c>
      <c r="X104" s="223">
        <f t="shared" si="15"/>
        <v>4.5298581514986127</v>
      </c>
    </row>
    <row r="105" spans="1:24" s="1" customFormat="1" x14ac:dyDescent="0.35">
      <c r="A105" s="1" t="s">
        <v>520</v>
      </c>
      <c r="D105" s="239">
        <v>100.05929695368249</v>
      </c>
      <c r="E105" s="239">
        <v>100.10935162949724</v>
      </c>
      <c r="F105" s="252">
        <v>4.5887321466244027</v>
      </c>
      <c r="G105" s="216"/>
      <c r="I105" s="237"/>
      <c r="J105" s="237"/>
      <c r="K105" s="237"/>
      <c r="M105" s="208"/>
      <c r="N105" s="208">
        <f t="shared" ref="N105:N168" si="19">+D105-I105</f>
        <v>100.05929695368249</v>
      </c>
      <c r="O105" s="208">
        <f t="shared" ref="O105:O168" si="20">+E105-J105</f>
        <v>100.10935162949724</v>
      </c>
      <c r="P105" s="208">
        <f t="shared" ref="P105:P168" si="21">+F105-K105</f>
        <v>4.5887321466244027</v>
      </c>
      <c r="Q105" s="208"/>
      <c r="R105" s="221"/>
      <c r="S105" s="221"/>
      <c r="T105" s="222"/>
      <c r="V105" s="223">
        <f t="shared" si="13"/>
        <v>100.05929695368249</v>
      </c>
      <c r="W105" s="223">
        <f t="shared" si="14"/>
        <v>100.10935162949724</v>
      </c>
      <c r="X105" s="223">
        <f t="shared" si="15"/>
        <v>4.5887321466244027</v>
      </c>
    </row>
    <row r="106" spans="1:24" s="1" customFormat="1" x14ac:dyDescent="0.35">
      <c r="A106" s="1" t="s">
        <v>521</v>
      </c>
      <c r="D106" s="239">
        <v>101.89703120401897</v>
      </c>
      <c r="E106" s="239">
        <v>101.94800520662228</v>
      </c>
      <c r="F106" s="252">
        <v>4.0999999999999996</v>
      </c>
      <c r="G106" s="216"/>
      <c r="I106" s="237"/>
      <c r="J106" s="237"/>
      <c r="K106" s="237"/>
      <c r="M106" s="208"/>
      <c r="N106" s="208">
        <f t="shared" si="19"/>
        <v>101.89703120401897</v>
      </c>
      <c r="O106" s="208">
        <f t="shared" si="20"/>
        <v>101.94800520662228</v>
      </c>
      <c r="P106" s="208">
        <f t="shared" si="21"/>
        <v>4.0999999999999996</v>
      </c>
      <c r="Q106" s="208"/>
      <c r="R106" s="221"/>
      <c r="S106" s="221"/>
      <c r="T106" s="222"/>
      <c r="V106" s="223">
        <f t="shared" si="13"/>
        <v>101.89703120401897</v>
      </c>
      <c r="W106" s="223">
        <f t="shared" si="14"/>
        <v>101.94800520662228</v>
      </c>
      <c r="X106" s="223">
        <f t="shared" si="15"/>
        <v>4.0999999999999996</v>
      </c>
    </row>
    <row r="107" spans="1:24" s="1" customFormat="1" x14ac:dyDescent="0.35">
      <c r="A107" s="1" t="s">
        <v>714</v>
      </c>
      <c r="D107" s="239">
        <v>99.908551305061252</v>
      </c>
      <c r="E107" s="239">
        <v>99.958530570346426</v>
      </c>
      <c r="F107" s="252">
        <v>4.0999999999999996</v>
      </c>
      <c r="G107" s="216"/>
      <c r="I107" s="237"/>
      <c r="J107" s="237"/>
      <c r="K107" s="237"/>
      <c r="M107" s="208"/>
      <c r="N107" s="208">
        <f t="shared" si="19"/>
        <v>99.908551305061252</v>
      </c>
      <c r="O107" s="208">
        <f t="shared" si="20"/>
        <v>99.958530570346426</v>
      </c>
      <c r="P107" s="208">
        <f t="shared" si="21"/>
        <v>4.0999999999999996</v>
      </c>
      <c r="Q107" s="208"/>
      <c r="R107" s="221"/>
      <c r="S107" s="221"/>
      <c r="T107" s="222"/>
      <c r="V107" s="223">
        <f t="shared" si="13"/>
        <v>99.908551305061252</v>
      </c>
      <c r="W107" s="223">
        <f t="shared" si="14"/>
        <v>99.958530570346426</v>
      </c>
      <c r="X107" s="223">
        <f t="shared" si="15"/>
        <v>4.0999999999999996</v>
      </c>
    </row>
    <row r="108" spans="1:24" s="1" customFormat="1" x14ac:dyDescent="0.35">
      <c r="A108" s="1" t="s">
        <v>522</v>
      </c>
      <c r="D108" s="239">
        <v>100.16810063853116</v>
      </c>
      <c r="E108" s="239">
        <v>100.21820974340285</v>
      </c>
      <c r="F108" s="252">
        <v>4.3342921522163183</v>
      </c>
      <c r="G108" s="216"/>
      <c r="I108" s="237"/>
      <c r="J108" s="237"/>
      <c r="K108" s="237"/>
      <c r="M108" s="208"/>
      <c r="N108" s="208">
        <f t="shared" si="19"/>
        <v>100.16810063853116</v>
      </c>
      <c r="O108" s="208">
        <f t="shared" si="20"/>
        <v>100.21820974340285</v>
      </c>
      <c r="P108" s="208">
        <f t="shared" si="21"/>
        <v>4.3342921522163183</v>
      </c>
      <c r="Q108" s="208"/>
      <c r="R108" s="221"/>
      <c r="S108" s="221"/>
      <c r="T108" s="222"/>
      <c r="V108" s="223">
        <f t="shared" si="13"/>
        <v>100.16810063853116</v>
      </c>
      <c r="W108" s="223">
        <f t="shared" si="14"/>
        <v>100.21820974340285</v>
      </c>
      <c r="X108" s="223">
        <f t="shared" si="15"/>
        <v>4.3342921522163183</v>
      </c>
    </row>
    <row r="109" spans="1:24" s="1" customFormat="1" x14ac:dyDescent="0.35">
      <c r="A109" s="1" t="s">
        <v>661</v>
      </c>
      <c r="D109" s="239">
        <v>102.47869567330051</v>
      </c>
      <c r="E109" s="239">
        <v>102.52996065362731</v>
      </c>
      <c r="F109" s="252">
        <v>4.0999999999999996</v>
      </c>
      <c r="G109" s="216"/>
      <c r="I109" s="237"/>
      <c r="J109" s="237"/>
      <c r="K109" s="237"/>
      <c r="M109" s="208"/>
      <c r="N109" s="208">
        <f t="shared" si="19"/>
        <v>102.47869567330051</v>
      </c>
      <c r="O109" s="208">
        <f t="shared" si="20"/>
        <v>102.52996065362731</v>
      </c>
      <c r="P109" s="208">
        <f t="shared" si="21"/>
        <v>4.0999999999999996</v>
      </c>
      <c r="Q109" s="208"/>
      <c r="R109" s="221"/>
      <c r="S109" s="221"/>
      <c r="T109" s="222"/>
      <c r="V109" s="223">
        <f t="shared" si="13"/>
        <v>102.47869567330051</v>
      </c>
      <c r="W109" s="223">
        <f t="shared" si="14"/>
        <v>102.52996065362731</v>
      </c>
      <c r="X109" s="223">
        <f t="shared" si="15"/>
        <v>4.0999999999999996</v>
      </c>
    </row>
    <row r="110" spans="1:24" s="1" customFormat="1" x14ac:dyDescent="0.35">
      <c r="A110" s="1" t="s">
        <v>523</v>
      </c>
      <c r="D110" s="239">
        <v>100.29824146495585</v>
      </c>
      <c r="E110" s="239">
        <v>100.34841567279224</v>
      </c>
      <c r="F110" s="252">
        <v>4.3701905711193314</v>
      </c>
      <c r="G110" s="216"/>
      <c r="I110" s="237"/>
      <c r="J110" s="237"/>
      <c r="K110" s="237"/>
      <c r="M110" s="208"/>
      <c r="N110" s="208">
        <f t="shared" si="19"/>
        <v>100.29824146495585</v>
      </c>
      <c r="O110" s="208">
        <f t="shared" si="20"/>
        <v>100.34841567279224</v>
      </c>
      <c r="P110" s="208">
        <f t="shared" si="21"/>
        <v>4.3701905711193314</v>
      </c>
      <c r="Q110" s="208"/>
      <c r="R110" s="221"/>
      <c r="S110" s="221"/>
      <c r="T110" s="222"/>
      <c r="V110" s="223">
        <f t="shared" si="13"/>
        <v>100.29824146495585</v>
      </c>
      <c r="W110" s="223">
        <f t="shared" si="14"/>
        <v>100.34841567279224</v>
      </c>
      <c r="X110" s="223">
        <f t="shared" si="15"/>
        <v>4.3701905711193314</v>
      </c>
    </row>
    <row r="111" spans="1:24" s="1" customFormat="1" x14ac:dyDescent="0.35">
      <c r="A111" s="1" t="s">
        <v>524</v>
      </c>
      <c r="D111" s="239">
        <v>101.68942707824409</v>
      </c>
      <c r="E111" s="239">
        <v>101.74029722685752</v>
      </c>
      <c r="F111" s="252">
        <v>4.0999999999999996</v>
      </c>
      <c r="G111" s="216"/>
      <c r="I111" s="237"/>
      <c r="J111" s="237"/>
      <c r="K111" s="237"/>
      <c r="M111" s="208"/>
      <c r="N111" s="208">
        <f t="shared" si="19"/>
        <v>101.68942707824409</v>
      </c>
      <c r="O111" s="208">
        <f t="shared" si="20"/>
        <v>101.74029722685752</v>
      </c>
      <c r="P111" s="208">
        <f t="shared" si="21"/>
        <v>4.0999999999999996</v>
      </c>
      <c r="Q111" s="208"/>
      <c r="R111" s="221"/>
      <c r="S111" s="221"/>
      <c r="T111" s="222"/>
      <c r="V111" s="223">
        <f t="shared" si="13"/>
        <v>101.68942707824409</v>
      </c>
      <c r="W111" s="223">
        <f t="shared" si="14"/>
        <v>101.74029722685752</v>
      </c>
      <c r="X111" s="223">
        <f t="shared" si="15"/>
        <v>4.0999999999999996</v>
      </c>
    </row>
    <row r="112" spans="1:24" s="1" customFormat="1" x14ac:dyDescent="0.35">
      <c r="A112" s="1" t="s">
        <v>726</v>
      </c>
      <c r="D112" s="239">
        <v>99.95</v>
      </c>
      <c r="E112" s="239">
        <v>100</v>
      </c>
      <c r="F112" s="252">
        <v>4.0999999999999996</v>
      </c>
      <c r="G112" s="216"/>
      <c r="I112" s="237"/>
      <c r="J112" s="237"/>
      <c r="K112" s="237"/>
      <c r="M112" s="208"/>
      <c r="N112" s="208">
        <f t="shared" si="19"/>
        <v>99.95</v>
      </c>
      <c r="O112" s="208">
        <f t="shared" si="20"/>
        <v>100</v>
      </c>
      <c r="P112" s="208">
        <f t="shared" si="21"/>
        <v>4.0999999999999996</v>
      </c>
      <c r="Q112" s="208"/>
      <c r="R112" s="221"/>
      <c r="S112" s="221"/>
      <c r="T112" s="222"/>
      <c r="V112" s="223">
        <f t="shared" si="13"/>
        <v>99.95</v>
      </c>
      <c r="W112" s="223">
        <f t="shared" si="14"/>
        <v>100</v>
      </c>
      <c r="X112" s="223">
        <f t="shared" si="15"/>
        <v>4.0999999999999996</v>
      </c>
    </row>
    <row r="113" spans="1:24" s="1" customFormat="1" x14ac:dyDescent="0.35">
      <c r="A113" s="1" t="s">
        <v>525</v>
      </c>
      <c r="D113" s="239">
        <v>100.49676085920174</v>
      </c>
      <c r="E113" s="239">
        <v>100.54703437638993</v>
      </c>
      <c r="F113" s="252">
        <v>4.5065973632177165</v>
      </c>
      <c r="G113" s="216"/>
      <c r="I113" s="237"/>
      <c r="J113" s="237"/>
      <c r="K113" s="237"/>
      <c r="M113" s="208"/>
      <c r="N113" s="208">
        <f t="shared" si="19"/>
        <v>100.49676085920174</v>
      </c>
      <c r="O113" s="208">
        <f t="shared" si="20"/>
        <v>100.54703437638993</v>
      </c>
      <c r="P113" s="208">
        <f t="shared" si="21"/>
        <v>4.5065973632177165</v>
      </c>
      <c r="Q113" s="208"/>
      <c r="R113" s="221"/>
      <c r="S113" s="221"/>
      <c r="T113" s="222"/>
      <c r="V113" s="223">
        <f t="shared" si="13"/>
        <v>100.49676085920174</v>
      </c>
      <c r="W113" s="223">
        <f t="shared" si="14"/>
        <v>100.54703437638993</v>
      </c>
      <c r="X113" s="223">
        <f t="shared" si="15"/>
        <v>4.5065973632177165</v>
      </c>
    </row>
    <row r="114" spans="1:24" s="1" customFormat="1" x14ac:dyDescent="0.35">
      <c r="A114" s="1" t="s">
        <v>732</v>
      </c>
      <c r="D114" s="239">
        <v>99.95</v>
      </c>
      <c r="E114" s="239">
        <v>100</v>
      </c>
      <c r="F114" s="252">
        <v>4.0999999999999996</v>
      </c>
      <c r="G114" s="216"/>
      <c r="I114" s="237"/>
      <c r="J114" s="237"/>
      <c r="K114" s="237"/>
      <c r="M114" s="208"/>
      <c r="N114" s="208">
        <f t="shared" si="19"/>
        <v>99.95</v>
      </c>
      <c r="O114" s="208">
        <f t="shared" si="20"/>
        <v>100</v>
      </c>
      <c r="P114" s="208">
        <f t="shared" si="21"/>
        <v>4.0999999999999996</v>
      </c>
      <c r="Q114" s="208"/>
      <c r="R114" s="221"/>
      <c r="S114" s="221"/>
      <c r="T114" s="222"/>
      <c r="V114" s="223">
        <f t="shared" si="13"/>
        <v>99.95</v>
      </c>
      <c r="W114" s="223">
        <f t="shared" si="14"/>
        <v>100</v>
      </c>
      <c r="X114" s="223">
        <f t="shared" si="15"/>
        <v>4.0999999999999996</v>
      </c>
    </row>
    <row r="115" spans="1:24" s="1" customFormat="1" x14ac:dyDescent="0.35">
      <c r="A115" s="1" t="s">
        <v>668</v>
      </c>
      <c r="D115" s="239">
        <v>102.63772318342305</v>
      </c>
      <c r="E115" s="239">
        <v>102.68906771728169</v>
      </c>
      <c r="F115" s="252">
        <v>4.0999999999999996</v>
      </c>
      <c r="G115" s="216"/>
      <c r="I115" s="237"/>
      <c r="J115" s="237"/>
      <c r="K115" s="237"/>
      <c r="M115" s="208"/>
      <c r="N115" s="208">
        <f t="shared" si="19"/>
        <v>102.63772318342305</v>
      </c>
      <c r="O115" s="208">
        <f t="shared" si="20"/>
        <v>102.68906771728169</v>
      </c>
      <c r="P115" s="208">
        <f t="shared" si="21"/>
        <v>4.0999999999999996</v>
      </c>
      <c r="Q115" s="208"/>
      <c r="R115" s="221"/>
      <c r="S115" s="221"/>
      <c r="T115" s="222"/>
      <c r="V115" s="223">
        <f t="shared" si="13"/>
        <v>102.63772318342305</v>
      </c>
      <c r="W115" s="223">
        <f t="shared" si="14"/>
        <v>102.68906771728169</v>
      </c>
      <c r="X115" s="223">
        <f t="shared" si="15"/>
        <v>4.0999999999999996</v>
      </c>
    </row>
    <row r="116" spans="1:24" s="1" customFormat="1" x14ac:dyDescent="0.35">
      <c r="A116" s="1" t="s">
        <v>526</v>
      </c>
      <c r="D116" s="239">
        <v>102.17852505786205</v>
      </c>
      <c r="E116" s="239">
        <v>102.22963987780093</v>
      </c>
      <c r="F116" s="252">
        <v>4.0999999999999996</v>
      </c>
      <c r="G116" s="216"/>
      <c r="I116" s="237"/>
      <c r="J116" s="237"/>
      <c r="K116" s="237"/>
      <c r="M116" s="208"/>
      <c r="N116" s="208">
        <f t="shared" si="19"/>
        <v>102.17852505786205</v>
      </c>
      <c r="O116" s="208">
        <f t="shared" si="20"/>
        <v>102.22963987780093</v>
      </c>
      <c r="P116" s="208">
        <f t="shared" si="21"/>
        <v>4.0999999999999996</v>
      </c>
      <c r="Q116" s="208"/>
      <c r="R116" s="221"/>
      <c r="S116" s="221"/>
      <c r="T116" s="222"/>
      <c r="V116" s="223">
        <f t="shared" si="13"/>
        <v>102.17852505786205</v>
      </c>
      <c r="W116" s="223">
        <f t="shared" si="14"/>
        <v>102.22963987780093</v>
      </c>
      <c r="X116" s="223">
        <f t="shared" si="15"/>
        <v>4.0999999999999996</v>
      </c>
    </row>
    <row r="117" spans="1:24" s="1" customFormat="1" x14ac:dyDescent="0.35">
      <c r="A117" s="1" t="s">
        <v>527</v>
      </c>
      <c r="D117" s="239">
        <v>100.11366601440784</v>
      </c>
      <c r="E117" s="239">
        <v>100.16374788835201</v>
      </c>
      <c r="F117" s="252">
        <v>4.3366488291170793</v>
      </c>
      <c r="G117" s="216"/>
      <c r="I117" s="237"/>
      <c r="J117" s="237"/>
      <c r="K117" s="237"/>
      <c r="M117" s="208"/>
      <c r="N117" s="208">
        <f t="shared" si="19"/>
        <v>100.11366601440784</v>
      </c>
      <c r="O117" s="208">
        <f t="shared" si="20"/>
        <v>100.16374788835201</v>
      </c>
      <c r="P117" s="208">
        <f t="shared" si="21"/>
        <v>4.3366488291170793</v>
      </c>
      <c r="Q117" s="208"/>
      <c r="R117" s="221"/>
      <c r="S117" s="221"/>
      <c r="T117" s="222"/>
      <c r="V117" s="223">
        <f t="shared" si="13"/>
        <v>100.11366601440784</v>
      </c>
      <c r="W117" s="223">
        <f t="shared" si="14"/>
        <v>100.16374788835201</v>
      </c>
      <c r="X117" s="223">
        <f t="shared" si="15"/>
        <v>4.3366488291170793</v>
      </c>
    </row>
    <row r="118" spans="1:24" s="1" customFormat="1" x14ac:dyDescent="0.35">
      <c r="A118" s="1" t="s">
        <v>674</v>
      </c>
      <c r="D118" s="239">
        <v>102.75923463446316</v>
      </c>
      <c r="E118" s="239">
        <v>102.81063995444038</v>
      </c>
      <c r="F118" s="252">
        <v>4.0999999999999996</v>
      </c>
      <c r="G118" s="216"/>
      <c r="I118" s="237"/>
      <c r="J118" s="237"/>
      <c r="K118" s="237"/>
      <c r="N118" s="208">
        <f t="shared" si="19"/>
        <v>102.75923463446316</v>
      </c>
      <c r="O118" s="208">
        <f t="shared" si="20"/>
        <v>102.81063995444038</v>
      </c>
      <c r="P118" s="208">
        <f t="shared" si="21"/>
        <v>4.0999999999999996</v>
      </c>
      <c r="Q118" s="208"/>
      <c r="R118" s="221"/>
      <c r="S118" s="221"/>
      <c r="T118" s="222"/>
      <c r="V118" s="223">
        <f t="shared" si="13"/>
        <v>102.75923463446316</v>
      </c>
      <c r="W118" s="223">
        <f t="shared" si="14"/>
        <v>102.81063995444038</v>
      </c>
      <c r="X118" s="223">
        <f t="shared" si="15"/>
        <v>4.0999999999999996</v>
      </c>
    </row>
    <row r="119" spans="1:24" s="1" customFormat="1" x14ac:dyDescent="0.35">
      <c r="A119" s="1" t="s">
        <v>528</v>
      </c>
      <c r="D119" s="239">
        <v>102.70363693636118</v>
      </c>
      <c r="E119" s="239">
        <v>102.75501444358297</v>
      </c>
      <c r="F119" s="252">
        <v>4.0999999999999996</v>
      </c>
      <c r="G119" s="216"/>
      <c r="I119" s="237"/>
      <c r="J119" s="237"/>
      <c r="K119" s="237"/>
      <c r="M119" s="208"/>
      <c r="N119" s="208">
        <f t="shared" si="19"/>
        <v>102.70363693636118</v>
      </c>
      <c r="O119" s="208">
        <f t="shared" si="20"/>
        <v>102.75501444358297</v>
      </c>
      <c r="P119" s="208">
        <f t="shared" si="21"/>
        <v>4.0999999999999996</v>
      </c>
      <c r="Q119" s="208"/>
      <c r="R119" s="221"/>
      <c r="S119" s="221"/>
      <c r="T119" s="222"/>
      <c r="V119" s="223">
        <f t="shared" si="13"/>
        <v>102.70363693636118</v>
      </c>
      <c r="W119" s="223">
        <f t="shared" si="14"/>
        <v>102.75501444358297</v>
      </c>
      <c r="X119" s="223">
        <f t="shared" si="15"/>
        <v>4.0999999999999996</v>
      </c>
    </row>
    <row r="120" spans="1:24" s="1" customFormat="1" x14ac:dyDescent="0.35">
      <c r="A120" s="1" t="s">
        <v>529</v>
      </c>
      <c r="D120" s="239">
        <v>100.89996650596075</v>
      </c>
      <c r="E120" s="239">
        <v>100.95044172682415</v>
      </c>
      <c r="F120" s="252">
        <v>4.0999999999999996</v>
      </c>
      <c r="G120" s="216"/>
      <c r="I120" s="237"/>
      <c r="J120" s="237"/>
      <c r="K120" s="237"/>
      <c r="M120" s="208"/>
      <c r="N120" s="208">
        <f t="shared" si="19"/>
        <v>100.89996650596075</v>
      </c>
      <c r="O120" s="208">
        <f t="shared" si="20"/>
        <v>100.95044172682415</v>
      </c>
      <c r="P120" s="208">
        <f t="shared" si="21"/>
        <v>4.0999999999999996</v>
      </c>
      <c r="Q120" s="208"/>
      <c r="R120" s="221"/>
      <c r="S120" s="221"/>
      <c r="T120" s="222"/>
      <c r="V120" s="223">
        <f t="shared" si="13"/>
        <v>100.89996650596075</v>
      </c>
      <c r="W120" s="223">
        <f t="shared" si="14"/>
        <v>100.95044172682415</v>
      </c>
      <c r="X120" s="223">
        <f t="shared" si="15"/>
        <v>4.0999999999999996</v>
      </c>
    </row>
    <row r="121" spans="1:24" s="1" customFormat="1" x14ac:dyDescent="0.35">
      <c r="A121" s="1" t="s">
        <v>530</v>
      </c>
      <c r="D121" s="239">
        <v>100.45954070521469</v>
      </c>
      <c r="E121" s="239">
        <v>100.5097956030162</v>
      </c>
      <c r="F121" s="252">
        <v>4.3217180712977674</v>
      </c>
      <c r="G121" s="216"/>
      <c r="I121" s="237"/>
      <c r="J121" s="237"/>
      <c r="K121" s="237"/>
      <c r="M121" s="208"/>
      <c r="N121" s="208">
        <f t="shared" si="19"/>
        <v>100.45954070521469</v>
      </c>
      <c r="O121" s="208">
        <f t="shared" si="20"/>
        <v>100.5097956030162</v>
      </c>
      <c r="P121" s="208">
        <f t="shared" si="21"/>
        <v>4.3217180712977674</v>
      </c>
      <c r="Q121" s="208"/>
      <c r="R121" s="221"/>
      <c r="S121" s="221"/>
      <c r="T121" s="222"/>
      <c r="V121" s="223">
        <f t="shared" si="13"/>
        <v>100.45954070521469</v>
      </c>
      <c r="W121" s="223">
        <f t="shared" si="14"/>
        <v>100.5097956030162</v>
      </c>
      <c r="X121" s="223">
        <f t="shared" si="15"/>
        <v>4.3217180712977674</v>
      </c>
    </row>
    <row r="122" spans="1:24" s="1" customFormat="1" x14ac:dyDescent="0.35">
      <c r="A122" s="1" t="s">
        <v>531</v>
      </c>
      <c r="D122" s="239">
        <v>100.44268189416339</v>
      </c>
      <c r="E122" s="239">
        <v>100.49292835834255</v>
      </c>
      <c r="F122" s="252">
        <v>4.2757983772529693</v>
      </c>
      <c r="G122" s="216"/>
      <c r="I122" s="237"/>
      <c r="J122" s="237"/>
      <c r="K122" s="237"/>
      <c r="M122" s="208"/>
      <c r="N122" s="208">
        <f t="shared" si="19"/>
        <v>100.44268189416339</v>
      </c>
      <c r="O122" s="208">
        <f t="shared" si="20"/>
        <v>100.49292835834255</v>
      </c>
      <c r="P122" s="208">
        <f t="shared" si="21"/>
        <v>4.2757983772529693</v>
      </c>
      <c r="Q122" s="208"/>
      <c r="R122" s="221"/>
      <c r="S122" s="221"/>
      <c r="T122" s="222"/>
      <c r="V122" s="223">
        <f t="shared" ref="V122:V185" si="22">+D122-R122</f>
        <v>100.44268189416339</v>
      </c>
      <c r="W122" s="223">
        <f t="shared" ref="W122:W185" si="23">+E122-S122</f>
        <v>100.49292835834255</v>
      </c>
      <c r="X122" s="223">
        <f t="shared" ref="X122:X185" si="24">+F122-T122</f>
        <v>4.2757983772529693</v>
      </c>
    </row>
    <row r="123" spans="1:24" s="1" customFormat="1" x14ac:dyDescent="0.35">
      <c r="A123" s="1" t="s">
        <v>532</v>
      </c>
      <c r="D123" s="239">
        <v>100.60222236521624</v>
      </c>
      <c r="E123" s="239">
        <v>100.65254863953599</v>
      </c>
      <c r="F123" s="252">
        <v>4.3621597856642618</v>
      </c>
      <c r="G123" s="216"/>
      <c r="I123" s="237"/>
      <c r="J123" s="237"/>
      <c r="K123" s="237"/>
      <c r="M123" s="208"/>
      <c r="N123" s="208">
        <f t="shared" si="19"/>
        <v>100.60222236521624</v>
      </c>
      <c r="O123" s="208">
        <f t="shared" si="20"/>
        <v>100.65254863953599</v>
      </c>
      <c r="P123" s="208">
        <f t="shared" si="21"/>
        <v>4.3621597856642618</v>
      </c>
      <c r="Q123" s="208"/>
      <c r="R123" s="221"/>
      <c r="S123" s="221"/>
      <c r="T123" s="222"/>
      <c r="V123" s="223">
        <f t="shared" si="22"/>
        <v>100.60222236521624</v>
      </c>
      <c r="W123" s="223">
        <f t="shared" si="23"/>
        <v>100.65254863953599</v>
      </c>
      <c r="X123" s="223">
        <f t="shared" si="24"/>
        <v>4.3621597856642618</v>
      </c>
    </row>
    <row r="124" spans="1:24" s="1" customFormat="1" x14ac:dyDescent="0.35">
      <c r="A124" s="1" t="s">
        <v>681</v>
      </c>
      <c r="D124" s="239">
        <v>101.15872161007364</v>
      </c>
      <c r="E124" s="239">
        <v>101.20932627321024</v>
      </c>
      <c r="F124" s="252">
        <v>4.43</v>
      </c>
      <c r="G124" s="216"/>
      <c r="I124" s="237"/>
      <c r="J124" s="237"/>
      <c r="K124" s="237"/>
      <c r="M124" s="208"/>
      <c r="N124" s="208">
        <f t="shared" si="19"/>
        <v>101.15872161007364</v>
      </c>
      <c r="O124" s="208">
        <f t="shared" si="20"/>
        <v>101.20932627321024</v>
      </c>
      <c r="P124" s="208">
        <f t="shared" si="21"/>
        <v>4.43</v>
      </c>
      <c r="Q124" s="208"/>
      <c r="R124" s="221"/>
      <c r="S124" s="221"/>
      <c r="T124" s="222"/>
      <c r="V124" s="223">
        <f t="shared" si="22"/>
        <v>101.15872161007364</v>
      </c>
      <c r="W124" s="223">
        <f t="shared" si="23"/>
        <v>101.20932627321024</v>
      </c>
      <c r="X124" s="223">
        <f t="shared" si="24"/>
        <v>4.43</v>
      </c>
    </row>
    <row r="125" spans="1:24" s="1" customFormat="1" x14ac:dyDescent="0.35">
      <c r="A125" s="1" t="s">
        <v>533</v>
      </c>
      <c r="D125" s="239">
        <v>99.981305255560528</v>
      </c>
      <c r="E125" s="239">
        <v>100.03132091601853</v>
      </c>
      <c r="F125" s="252">
        <v>4.5610714306476616</v>
      </c>
      <c r="G125" s="216"/>
      <c r="I125" s="237"/>
      <c r="J125" s="237"/>
      <c r="K125" s="237"/>
      <c r="M125" s="208"/>
      <c r="N125" s="208">
        <f t="shared" si="19"/>
        <v>99.981305255560528</v>
      </c>
      <c r="O125" s="208">
        <f t="shared" si="20"/>
        <v>100.03132091601853</v>
      </c>
      <c r="P125" s="208">
        <f t="shared" si="21"/>
        <v>4.5610714306476616</v>
      </c>
      <c r="Q125" s="208"/>
      <c r="R125" s="221"/>
      <c r="S125" s="221"/>
      <c r="T125" s="222"/>
      <c r="V125" s="223">
        <f t="shared" si="22"/>
        <v>99.981305255560528</v>
      </c>
      <c r="W125" s="223">
        <f t="shared" si="23"/>
        <v>100.03132091601853</v>
      </c>
      <c r="X125" s="223">
        <f t="shared" si="24"/>
        <v>4.5610714306476616</v>
      </c>
    </row>
    <row r="126" spans="1:24" s="1" customFormat="1" x14ac:dyDescent="0.35">
      <c r="A126" s="1" t="s">
        <v>534</v>
      </c>
      <c r="D126" s="239">
        <v>100.06133394774993</v>
      </c>
      <c r="E126" s="239">
        <v>100.11138964257121</v>
      </c>
      <c r="F126" s="252">
        <v>4.6198539611853242</v>
      </c>
      <c r="G126" s="216"/>
      <c r="I126" s="237"/>
      <c r="J126" s="237"/>
      <c r="K126" s="237"/>
      <c r="M126" s="208"/>
      <c r="N126" s="208">
        <f t="shared" si="19"/>
        <v>100.06133394774993</v>
      </c>
      <c r="O126" s="208">
        <f t="shared" si="20"/>
        <v>100.11138964257121</v>
      </c>
      <c r="P126" s="208">
        <f t="shared" si="21"/>
        <v>4.6198539611853242</v>
      </c>
      <c r="Q126" s="208"/>
      <c r="R126" s="221"/>
      <c r="S126" s="221"/>
      <c r="T126" s="222"/>
      <c r="V126" s="223">
        <f t="shared" si="22"/>
        <v>100.06133394774993</v>
      </c>
      <c r="W126" s="223">
        <f t="shared" si="23"/>
        <v>100.11138964257121</v>
      </c>
      <c r="X126" s="223">
        <f t="shared" si="24"/>
        <v>4.6198539611853242</v>
      </c>
    </row>
    <row r="127" spans="1:24" s="1" customFormat="1" x14ac:dyDescent="0.35">
      <c r="A127" s="1" t="s">
        <v>535</v>
      </c>
      <c r="D127" s="239">
        <v>101.81227885861543</v>
      </c>
      <c r="E127" s="239">
        <v>101.86321046384735</v>
      </c>
      <c r="F127" s="252">
        <v>4.43</v>
      </c>
      <c r="G127" s="216"/>
      <c r="I127" s="237"/>
      <c r="J127" s="237"/>
      <c r="K127" s="237"/>
      <c r="M127" s="208"/>
      <c r="N127" s="208">
        <f t="shared" si="19"/>
        <v>101.81227885861543</v>
      </c>
      <c r="O127" s="208">
        <f t="shared" si="20"/>
        <v>101.86321046384735</v>
      </c>
      <c r="P127" s="208">
        <f t="shared" si="21"/>
        <v>4.43</v>
      </c>
      <c r="Q127" s="208"/>
      <c r="R127" s="221"/>
      <c r="S127" s="221"/>
      <c r="T127" s="222"/>
      <c r="V127" s="223">
        <f t="shared" si="22"/>
        <v>101.81227885861543</v>
      </c>
      <c r="W127" s="223">
        <f t="shared" si="23"/>
        <v>101.86321046384735</v>
      </c>
      <c r="X127" s="223">
        <f t="shared" si="24"/>
        <v>4.43</v>
      </c>
    </row>
    <row r="128" spans="1:24" s="1" customFormat="1" x14ac:dyDescent="0.35">
      <c r="A128" s="1" t="s">
        <v>536</v>
      </c>
      <c r="D128" s="239">
        <v>100.30069661681817</v>
      </c>
      <c r="E128" s="239">
        <v>100.35087205284459</v>
      </c>
      <c r="F128" s="252">
        <v>4.3804631789200217</v>
      </c>
      <c r="G128" s="216"/>
      <c r="I128" s="237"/>
      <c r="J128" s="237"/>
      <c r="K128" s="237"/>
      <c r="M128" s="208"/>
      <c r="N128" s="208">
        <f t="shared" si="19"/>
        <v>100.30069661681817</v>
      </c>
      <c r="O128" s="208">
        <f t="shared" si="20"/>
        <v>100.35087205284459</v>
      </c>
      <c r="P128" s="208">
        <f t="shared" si="21"/>
        <v>4.3804631789200217</v>
      </c>
      <c r="Q128" s="208"/>
      <c r="R128" s="221"/>
      <c r="S128" s="221"/>
      <c r="T128" s="222"/>
      <c r="V128" s="223">
        <f t="shared" si="22"/>
        <v>100.30069661681817</v>
      </c>
      <c r="W128" s="223">
        <f t="shared" si="23"/>
        <v>100.35087205284459</v>
      </c>
      <c r="X128" s="223">
        <f t="shared" si="24"/>
        <v>4.3804631789200217</v>
      </c>
    </row>
    <row r="129" spans="1:24" s="1" customFormat="1" x14ac:dyDescent="0.35">
      <c r="A129" s="1" t="s">
        <v>688</v>
      </c>
      <c r="D129" s="239">
        <v>101.20687159839106</v>
      </c>
      <c r="E129" s="239">
        <v>101.25750034856534</v>
      </c>
      <c r="F129" s="252">
        <v>4.43</v>
      </c>
      <c r="G129" s="216"/>
      <c r="M129" s="208"/>
      <c r="N129" s="208">
        <f t="shared" si="19"/>
        <v>101.20687159839106</v>
      </c>
      <c r="O129" s="208">
        <f t="shared" si="20"/>
        <v>101.25750034856534</v>
      </c>
      <c r="P129" s="208">
        <f t="shared" si="21"/>
        <v>4.43</v>
      </c>
      <c r="Q129" s="208"/>
      <c r="R129" s="221"/>
      <c r="S129" s="221"/>
      <c r="T129" s="222"/>
      <c r="V129" s="223">
        <f t="shared" si="22"/>
        <v>101.20687159839106</v>
      </c>
      <c r="W129" s="223">
        <f t="shared" si="23"/>
        <v>101.25750034856534</v>
      </c>
      <c r="X129" s="223">
        <f t="shared" si="24"/>
        <v>4.43</v>
      </c>
    </row>
    <row r="130" spans="1:24" s="1" customFormat="1" x14ac:dyDescent="0.35">
      <c r="A130" s="1" t="s">
        <v>537</v>
      </c>
      <c r="D130" s="239">
        <v>102.09154162205138</v>
      </c>
      <c r="E130" s="239">
        <v>102.14261292851563</v>
      </c>
      <c r="F130" s="252">
        <v>4.43</v>
      </c>
      <c r="G130" s="216"/>
      <c r="I130" s="237"/>
      <c r="J130" s="237"/>
      <c r="K130" s="237"/>
      <c r="M130" s="208"/>
      <c r="N130" s="208">
        <f t="shared" si="19"/>
        <v>102.09154162205138</v>
      </c>
      <c r="O130" s="208">
        <f t="shared" si="20"/>
        <v>102.14261292851563</v>
      </c>
      <c r="P130" s="208">
        <f t="shared" si="21"/>
        <v>4.43</v>
      </c>
      <c r="Q130" s="208"/>
      <c r="R130" s="221"/>
      <c r="S130" s="221"/>
      <c r="T130" s="222"/>
      <c r="V130" s="223">
        <f t="shared" si="22"/>
        <v>102.09154162205138</v>
      </c>
      <c r="W130" s="223">
        <f t="shared" si="23"/>
        <v>102.14261292851563</v>
      </c>
      <c r="X130" s="223">
        <f t="shared" si="24"/>
        <v>4.43</v>
      </c>
    </row>
    <row r="131" spans="1:24" s="1" customFormat="1" x14ac:dyDescent="0.35">
      <c r="A131" s="1" t="s">
        <v>538</v>
      </c>
      <c r="D131" s="239">
        <v>100.50741149149101</v>
      </c>
      <c r="E131" s="239">
        <v>100.55769033665933</v>
      </c>
      <c r="F131" s="252">
        <v>4.5371964935999474</v>
      </c>
      <c r="G131" s="216"/>
      <c r="I131" s="237"/>
      <c r="J131" s="237"/>
      <c r="K131" s="237"/>
      <c r="M131" s="208"/>
      <c r="N131" s="208">
        <f t="shared" si="19"/>
        <v>100.50741149149101</v>
      </c>
      <c r="O131" s="208">
        <f t="shared" si="20"/>
        <v>100.55769033665933</v>
      </c>
      <c r="P131" s="208">
        <f t="shared" si="21"/>
        <v>4.5371964935999474</v>
      </c>
      <c r="Q131" s="208"/>
      <c r="R131" s="221"/>
      <c r="S131" s="221"/>
      <c r="T131" s="222"/>
      <c r="V131" s="223">
        <f t="shared" si="22"/>
        <v>100.50741149149101</v>
      </c>
      <c r="W131" s="223">
        <f t="shared" si="23"/>
        <v>100.55769033665933</v>
      </c>
      <c r="X131" s="223">
        <f t="shared" si="24"/>
        <v>4.5371964935999474</v>
      </c>
    </row>
    <row r="132" spans="1:24" s="1" customFormat="1" x14ac:dyDescent="0.35">
      <c r="A132" s="1" t="s">
        <v>539</v>
      </c>
      <c r="D132" s="239">
        <v>101.69730370938366</v>
      </c>
      <c r="E132" s="239">
        <v>101.7481777982828</v>
      </c>
      <c r="F132" s="252">
        <v>4.43</v>
      </c>
      <c r="G132" s="216"/>
      <c r="I132" s="237"/>
      <c r="J132" s="237"/>
      <c r="K132" s="237"/>
      <c r="M132" s="208"/>
      <c r="N132" s="208">
        <f t="shared" si="19"/>
        <v>101.69730370938366</v>
      </c>
      <c r="O132" s="208">
        <f t="shared" si="20"/>
        <v>101.7481777982828</v>
      </c>
      <c r="P132" s="208">
        <f t="shared" si="21"/>
        <v>4.43</v>
      </c>
      <c r="Q132" s="208"/>
      <c r="R132" s="221"/>
      <c r="S132" s="221"/>
      <c r="T132" s="222"/>
      <c r="V132" s="223">
        <f t="shared" si="22"/>
        <v>101.69730370938366</v>
      </c>
      <c r="W132" s="223">
        <f t="shared" si="23"/>
        <v>101.7481777982828</v>
      </c>
      <c r="X132" s="223">
        <f t="shared" si="24"/>
        <v>4.43</v>
      </c>
    </row>
    <row r="133" spans="1:24" x14ac:dyDescent="0.35">
      <c r="A133" s="1" t="s">
        <v>697</v>
      </c>
      <c r="C133" s="1"/>
      <c r="D133" s="239">
        <v>101.37961212585935</v>
      </c>
      <c r="E133" s="239">
        <v>101.43032728950411</v>
      </c>
      <c r="F133" s="252">
        <v>4.43</v>
      </c>
      <c r="H133" s="1"/>
      <c r="I133" s="237"/>
      <c r="J133" s="237"/>
      <c r="K133" s="237"/>
      <c r="L133" s="1"/>
      <c r="M133" s="208"/>
      <c r="N133" s="208">
        <f t="shared" si="19"/>
        <v>101.37961212585935</v>
      </c>
      <c r="O133" s="208">
        <f t="shared" si="20"/>
        <v>101.43032728950411</v>
      </c>
      <c r="P133" s="208">
        <f t="shared" si="21"/>
        <v>4.43</v>
      </c>
      <c r="Q133" s="208"/>
      <c r="R133" s="221"/>
      <c r="S133" s="200"/>
      <c r="T133" s="199"/>
      <c r="V133" s="197">
        <f t="shared" si="22"/>
        <v>101.37961212585935</v>
      </c>
      <c r="W133" s="197">
        <f t="shared" si="23"/>
        <v>101.43032728950411</v>
      </c>
      <c r="X133" s="197">
        <f t="shared" si="24"/>
        <v>4.43</v>
      </c>
    </row>
    <row r="134" spans="1:24" x14ac:dyDescent="0.35">
      <c r="A134" s="1" t="s">
        <v>540</v>
      </c>
      <c r="C134" s="1"/>
      <c r="D134" s="239">
        <v>100.11485348358568</v>
      </c>
      <c r="E134" s="239">
        <v>100.16493595156145</v>
      </c>
      <c r="F134" s="252">
        <v>4.3469972387399345</v>
      </c>
      <c r="H134" s="1"/>
      <c r="I134" s="237"/>
      <c r="J134" s="237"/>
      <c r="K134" s="237"/>
      <c r="L134" s="1"/>
      <c r="M134" s="208"/>
      <c r="N134" s="208">
        <f t="shared" si="19"/>
        <v>100.11485348358568</v>
      </c>
      <c r="O134" s="208">
        <f t="shared" si="20"/>
        <v>100.16493595156145</v>
      </c>
      <c r="P134" s="208">
        <f t="shared" si="21"/>
        <v>4.3469972387399345</v>
      </c>
      <c r="Q134" s="208"/>
      <c r="R134" s="221"/>
      <c r="S134" s="200"/>
      <c r="T134" s="199"/>
      <c r="V134" s="197">
        <f t="shared" si="22"/>
        <v>100.11485348358568</v>
      </c>
      <c r="W134" s="197">
        <f t="shared" si="23"/>
        <v>100.16493595156145</v>
      </c>
      <c r="X134" s="197">
        <f t="shared" si="24"/>
        <v>4.3469972387399345</v>
      </c>
    </row>
    <row r="135" spans="1:24" x14ac:dyDescent="0.35">
      <c r="A135" s="1" t="s">
        <v>605</v>
      </c>
      <c r="C135" s="1"/>
      <c r="D135" s="239">
        <v>103.03283973514863</v>
      </c>
      <c r="E135" s="239">
        <v>103.08438192611167</v>
      </c>
      <c r="F135" s="252">
        <v>4.43</v>
      </c>
      <c r="H135" s="1"/>
      <c r="I135" s="237"/>
      <c r="J135" s="237"/>
      <c r="K135" s="237"/>
      <c r="L135" s="1"/>
      <c r="M135" s="208"/>
      <c r="N135" s="208">
        <f t="shared" si="19"/>
        <v>103.03283973514863</v>
      </c>
      <c r="O135" s="208">
        <f t="shared" si="20"/>
        <v>103.08438192611167</v>
      </c>
      <c r="P135" s="208">
        <f t="shared" si="21"/>
        <v>4.43</v>
      </c>
      <c r="Q135" s="208"/>
      <c r="R135" s="221"/>
      <c r="S135" s="200"/>
      <c r="T135" s="199"/>
      <c r="V135" s="197">
        <f t="shared" si="22"/>
        <v>103.03283973514863</v>
      </c>
      <c r="W135" s="197">
        <f t="shared" si="23"/>
        <v>103.08438192611167</v>
      </c>
      <c r="X135" s="197">
        <f t="shared" si="24"/>
        <v>4.43</v>
      </c>
    </row>
    <row r="136" spans="1:24" x14ac:dyDescent="0.35">
      <c r="A136" s="1" t="s">
        <v>541</v>
      </c>
      <c r="C136" s="1"/>
      <c r="D136" s="239">
        <v>99.375418210775436</v>
      </c>
      <c r="E136" s="239">
        <v>99.425130776163513</v>
      </c>
      <c r="F136" s="252">
        <v>4.43</v>
      </c>
      <c r="H136" s="1"/>
      <c r="I136" s="237"/>
      <c r="J136" s="237"/>
      <c r="K136" s="237"/>
      <c r="L136" s="1"/>
      <c r="M136" s="208"/>
      <c r="N136" s="208">
        <f t="shared" si="19"/>
        <v>99.375418210775436</v>
      </c>
      <c r="O136" s="208">
        <f t="shared" si="20"/>
        <v>99.425130776163513</v>
      </c>
      <c r="P136" s="208">
        <f t="shared" si="21"/>
        <v>4.43</v>
      </c>
      <c r="Q136" s="208"/>
      <c r="R136" s="221"/>
      <c r="S136" s="200"/>
      <c r="T136" s="199"/>
      <c r="V136" s="197">
        <f t="shared" si="22"/>
        <v>99.375418210775436</v>
      </c>
      <c r="W136" s="197">
        <f t="shared" si="23"/>
        <v>99.425130776163513</v>
      </c>
      <c r="X136" s="197">
        <f t="shared" si="24"/>
        <v>4.43</v>
      </c>
    </row>
    <row r="137" spans="1:24" x14ac:dyDescent="0.35">
      <c r="A137" s="9" t="s">
        <v>709</v>
      </c>
      <c r="C137" s="1"/>
      <c r="D137" s="239">
        <v>101.70438791162333</v>
      </c>
      <c r="E137" s="239">
        <v>101.75526554439553</v>
      </c>
      <c r="F137" s="252">
        <v>4.43</v>
      </c>
      <c r="H137" s="1"/>
      <c r="I137" s="237"/>
      <c r="J137" s="237"/>
      <c r="K137" s="237"/>
      <c r="L137" s="1"/>
      <c r="M137" s="208"/>
      <c r="N137" s="208">
        <f t="shared" si="19"/>
        <v>101.70438791162333</v>
      </c>
      <c r="O137" s="208">
        <f t="shared" si="20"/>
        <v>101.75526554439553</v>
      </c>
      <c r="P137" s="208">
        <f t="shared" si="21"/>
        <v>4.43</v>
      </c>
      <c r="Q137" s="208"/>
      <c r="R137" s="221"/>
      <c r="S137" s="200"/>
      <c r="T137" s="199"/>
      <c r="V137" s="197">
        <f t="shared" si="22"/>
        <v>101.70438791162333</v>
      </c>
      <c r="W137" s="197">
        <f t="shared" si="23"/>
        <v>101.75526554439553</v>
      </c>
      <c r="X137" s="197">
        <f t="shared" si="24"/>
        <v>4.43</v>
      </c>
    </row>
    <row r="138" spans="1:24" x14ac:dyDescent="0.35">
      <c r="A138" s="9" t="s">
        <v>542</v>
      </c>
      <c r="C138" s="1"/>
      <c r="D138" s="239">
        <v>100.60918519685447</v>
      </c>
      <c r="E138" s="239">
        <v>100.65951495433163</v>
      </c>
      <c r="F138" s="252">
        <v>4.3773805208569492</v>
      </c>
      <c r="H138" s="1"/>
      <c r="I138" s="237"/>
      <c r="J138" s="237"/>
      <c r="K138" s="237"/>
      <c r="L138" s="1"/>
      <c r="M138" s="208"/>
      <c r="N138" s="208">
        <f t="shared" si="19"/>
        <v>100.60918519685447</v>
      </c>
      <c r="O138" s="208">
        <f t="shared" si="20"/>
        <v>100.65951495433163</v>
      </c>
      <c r="P138" s="208">
        <f t="shared" si="21"/>
        <v>4.3773805208569492</v>
      </c>
      <c r="Q138" s="208"/>
      <c r="R138" s="221"/>
      <c r="S138" s="200"/>
      <c r="T138" s="199"/>
      <c r="V138" s="197">
        <f t="shared" si="22"/>
        <v>100.60918519685447</v>
      </c>
      <c r="W138" s="197">
        <f t="shared" si="23"/>
        <v>100.65951495433163</v>
      </c>
      <c r="X138" s="197">
        <f t="shared" si="24"/>
        <v>4.3773805208569492</v>
      </c>
    </row>
    <row r="139" spans="1:24" x14ac:dyDescent="0.35">
      <c r="A139" s="1" t="s">
        <v>630</v>
      </c>
      <c r="C139" s="1"/>
      <c r="D139" s="239">
        <v>101.27884123442254</v>
      </c>
      <c r="E139" s="239">
        <v>101.32950598741624</v>
      </c>
      <c r="F139" s="252">
        <v>4.76</v>
      </c>
      <c r="H139" s="1"/>
      <c r="I139" s="237"/>
      <c r="J139" s="237"/>
      <c r="K139" s="237"/>
      <c r="L139" s="1"/>
      <c r="M139" s="208"/>
      <c r="N139" s="208">
        <f t="shared" si="19"/>
        <v>101.27884123442254</v>
      </c>
      <c r="O139" s="208">
        <f t="shared" si="20"/>
        <v>101.32950598741624</v>
      </c>
      <c r="P139" s="208">
        <f t="shared" si="21"/>
        <v>4.76</v>
      </c>
      <c r="Q139" s="208"/>
      <c r="R139" s="221"/>
      <c r="S139" s="200"/>
      <c r="T139" s="199"/>
      <c r="V139" s="197">
        <f t="shared" si="22"/>
        <v>101.27884123442254</v>
      </c>
      <c r="W139" s="197">
        <f t="shared" si="23"/>
        <v>101.32950598741624</v>
      </c>
      <c r="X139" s="197">
        <f t="shared" si="24"/>
        <v>4.76</v>
      </c>
    </row>
    <row r="140" spans="1:24" x14ac:dyDescent="0.35">
      <c r="A140" s="1" t="s">
        <v>543</v>
      </c>
      <c r="C140" s="1"/>
      <c r="D140" s="239">
        <v>99.98189977955704</v>
      </c>
      <c r="E140" s="239">
        <v>100.03191573742575</v>
      </c>
      <c r="F140" s="252">
        <v>4.5922843385886525</v>
      </c>
      <c r="H140" s="1"/>
      <c r="I140" s="237"/>
      <c r="J140" s="237"/>
      <c r="K140" s="237"/>
      <c r="L140" s="1"/>
      <c r="M140" s="208"/>
      <c r="N140" s="208">
        <f t="shared" si="19"/>
        <v>99.98189977955704</v>
      </c>
      <c r="O140" s="208">
        <f t="shared" si="20"/>
        <v>100.03191573742575</v>
      </c>
      <c r="P140" s="208">
        <f t="shared" si="21"/>
        <v>4.5922843385886525</v>
      </c>
      <c r="Q140" s="208"/>
      <c r="R140" s="200"/>
      <c r="S140" s="200"/>
      <c r="T140" s="199"/>
      <c r="V140" s="197">
        <f t="shared" si="22"/>
        <v>99.98189977955704</v>
      </c>
      <c r="W140" s="197">
        <f t="shared" si="23"/>
        <v>100.03191573742575</v>
      </c>
      <c r="X140" s="197">
        <f t="shared" si="24"/>
        <v>4.5922843385886525</v>
      </c>
    </row>
    <row r="141" spans="1:24" x14ac:dyDescent="0.35">
      <c r="A141" s="1" t="s">
        <v>544</v>
      </c>
      <c r="C141" s="1"/>
      <c r="D141" s="239">
        <v>99.987710429572601</v>
      </c>
      <c r="E141" s="239">
        <v>100.0377292942197</v>
      </c>
      <c r="F141" s="252">
        <v>4.3030644841403145</v>
      </c>
      <c r="H141" s="1"/>
      <c r="I141" s="237"/>
      <c r="J141" s="237"/>
      <c r="K141" s="237"/>
      <c r="L141" s="1"/>
      <c r="M141" s="208"/>
      <c r="N141" s="208">
        <f t="shared" si="19"/>
        <v>99.987710429572601</v>
      </c>
      <c r="O141" s="208">
        <f t="shared" si="20"/>
        <v>100.0377292942197</v>
      </c>
      <c r="P141" s="208">
        <f t="shared" si="21"/>
        <v>4.3030644841403145</v>
      </c>
      <c r="Q141" s="208"/>
      <c r="R141" s="200"/>
      <c r="S141" s="200"/>
      <c r="T141" s="199"/>
      <c r="V141" s="197">
        <f t="shared" si="22"/>
        <v>99.987710429572601</v>
      </c>
      <c r="W141" s="197">
        <f t="shared" si="23"/>
        <v>100.0377292942197</v>
      </c>
      <c r="X141" s="197">
        <f t="shared" si="24"/>
        <v>4.3030644841403145</v>
      </c>
    </row>
    <row r="142" spans="1:24" x14ac:dyDescent="0.35">
      <c r="A142" s="1" t="s">
        <v>715</v>
      </c>
      <c r="C142" s="1"/>
      <c r="D142" s="239">
        <v>99.894015119327918</v>
      </c>
      <c r="E142" s="239">
        <v>99.943987112884358</v>
      </c>
      <c r="F142" s="252">
        <v>4.76</v>
      </c>
      <c r="H142" s="1"/>
      <c r="I142" s="237"/>
      <c r="J142" s="237"/>
      <c r="K142" s="237"/>
      <c r="L142" s="1"/>
      <c r="M142" s="208"/>
      <c r="N142" s="208">
        <f t="shared" si="19"/>
        <v>99.894015119327918</v>
      </c>
      <c r="O142" s="208">
        <f t="shared" si="20"/>
        <v>99.943987112884358</v>
      </c>
      <c r="P142" s="208">
        <f t="shared" si="21"/>
        <v>4.76</v>
      </c>
      <c r="Q142" s="208"/>
      <c r="R142" s="200"/>
      <c r="S142" s="200"/>
      <c r="T142" s="199"/>
      <c r="V142" s="197">
        <f t="shared" si="22"/>
        <v>99.894015119327918</v>
      </c>
      <c r="W142" s="197">
        <f t="shared" si="23"/>
        <v>99.943987112884358</v>
      </c>
      <c r="X142" s="197">
        <f t="shared" si="24"/>
        <v>4.76</v>
      </c>
    </row>
    <row r="143" spans="1:24" x14ac:dyDescent="0.35">
      <c r="A143" s="1" t="s">
        <v>645</v>
      </c>
      <c r="C143" s="1"/>
      <c r="D143" s="239">
        <v>100.09236488829906</v>
      </c>
      <c r="E143" s="239">
        <v>100.14243610635224</v>
      </c>
      <c r="F143" s="252">
        <v>4.3999828357685642</v>
      </c>
      <c r="H143" s="1"/>
      <c r="I143" s="237"/>
      <c r="J143" s="237"/>
      <c r="K143" s="237"/>
      <c r="L143" s="1"/>
      <c r="M143" s="208"/>
      <c r="N143" s="208">
        <f t="shared" si="19"/>
        <v>100.09236488829906</v>
      </c>
      <c r="O143" s="208">
        <f t="shared" si="20"/>
        <v>100.14243610635224</v>
      </c>
      <c r="P143" s="208">
        <f t="shared" si="21"/>
        <v>4.3999828357685642</v>
      </c>
      <c r="Q143" s="208"/>
      <c r="R143" s="200"/>
      <c r="S143" s="200"/>
      <c r="T143" s="199"/>
      <c r="V143" s="197">
        <f t="shared" si="22"/>
        <v>100.09236488829906</v>
      </c>
      <c r="W143" s="197">
        <f t="shared" si="23"/>
        <v>100.14243610635224</v>
      </c>
      <c r="X143" s="197">
        <f t="shared" si="24"/>
        <v>4.3999828357685642</v>
      </c>
    </row>
    <row r="144" spans="1:24" x14ac:dyDescent="0.35">
      <c r="A144" s="1" t="s">
        <v>644</v>
      </c>
      <c r="C144" s="1"/>
      <c r="D144" s="239">
        <v>103.29050242707176</v>
      </c>
      <c r="E144" s="239">
        <v>103.34217351382867</v>
      </c>
      <c r="F144" s="252">
        <v>4.76</v>
      </c>
      <c r="H144" s="1"/>
      <c r="I144" s="237"/>
      <c r="J144" s="237"/>
      <c r="K144" s="237"/>
      <c r="L144" s="1"/>
      <c r="M144" s="208"/>
      <c r="N144" s="208">
        <f t="shared" si="19"/>
        <v>103.29050242707176</v>
      </c>
      <c r="O144" s="208">
        <f t="shared" si="20"/>
        <v>103.34217351382867</v>
      </c>
      <c r="P144" s="208">
        <f t="shared" si="21"/>
        <v>4.76</v>
      </c>
      <c r="Q144" s="208"/>
      <c r="R144" s="200"/>
      <c r="S144" s="200"/>
      <c r="T144" s="199"/>
      <c r="V144" s="197">
        <f t="shared" si="22"/>
        <v>103.29050242707176</v>
      </c>
      <c r="W144" s="197">
        <f t="shared" si="23"/>
        <v>103.34217351382867</v>
      </c>
      <c r="X144" s="197">
        <f t="shared" si="24"/>
        <v>4.76</v>
      </c>
    </row>
    <row r="145" spans="1:24" x14ac:dyDescent="0.35">
      <c r="A145" s="1" t="s">
        <v>546</v>
      </c>
      <c r="C145" s="1"/>
      <c r="D145" s="239">
        <v>100.30068439590625</v>
      </c>
      <c r="E145" s="239">
        <v>100.35085982581914</v>
      </c>
      <c r="F145" s="252">
        <v>4.6399702086080179</v>
      </c>
      <c r="H145" s="1"/>
      <c r="I145" s="248"/>
      <c r="J145" s="248"/>
      <c r="K145" s="248"/>
      <c r="L145" s="1"/>
      <c r="M145" s="208"/>
      <c r="N145" s="208">
        <f t="shared" si="19"/>
        <v>100.30068439590625</v>
      </c>
      <c r="O145" s="208">
        <f t="shared" si="20"/>
        <v>100.35085982581914</v>
      </c>
      <c r="P145" s="208">
        <f t="shared" si="21"/>
        <v>4.6399702086080179</v>
      </c>
      <c r="Q145" s="208"/>
      <c r="R145" s="200"/>
      <c r="S145" s="200"/>
      <c r="T145" s="199"/>
      <c r="V145" s="197">
        <f t="shared" si="22"/>
        <v>100.30068439590625</v>
      </c>
      <c r="W145" s="197">
        <f t="shared" si="23"/>
        <v>100.35085982581914</v>
      </c>
      <c r="X145" s="197">
        <f t="shared" si="24"/>
        <v>4.6399702086080179</v>
      </c>
    </row>
    <row r="146" spans="1:24" x14ac:dyDescent="0.35">
      <c r="A146" s="1" t="s">
        <v>727</v>
      </c>
      <c r="C146" s="1"/>
      <c r="D146" s="239">
        <v>99.95</v>
      </c>
      <c r="E146" s="239">
        <v>100</v>
      </c>
      <c r="F146" s="252">
        <v>4.76</v>
      </c>
      <c r="H146" s="1"/>
      <c r="I146" s="237"/>
      <c r="J146" s="237"/>
      <c r="K146" s="237"/>
      <c r="L146" s="1"/>
      <c r="M146" s="208"/>
      <c r="N146" s="208">
        <f t="shared" si="19"/>
        <v>99.95</v>
      </c>
      <c r="O146" s="208">
        <f t="shared" si="20"/>
        <v>100</v>
      </c>
      <c r="P146" s="208">
        <f t="shared" si="21"/>
        <v>4.76</v>
      </c>
      <c r="Q146" s="208"/>
      <c r="R146" s="200"/>
      <c r="S146" s="200"/>
      <c r="T146" s="199"/>
      <c r="V146" s="197">
        <f t="shared" si="22"/>
        <v>99.95</v>
      </c>
      <c r="W146" s="197">
        <f t="shared" si="23"/>
        <v>100</v>
      </c>
      <c r="X146" s="197">
        <f t="shared" si="24"/>
        <v>4.76</v>
      </c>
    </row>
    <row r="147" spans="1:24" x14ac:dyDescent="0.35">
      <c r="A147" s="1" t="s">
        <v>547</v>
      </c>
      <c r="C147" s="1"/>
      <c r="D147" s="239">
        <v>100.51806212378028</v>
      </c>
      <c r="E147" s="239">
        <v>100.56834629692874</v>
      </c>
      <c r="F147" s="252">
        <v>4.56778913957372</v>
      </c>
      <c r="H147" s="1"/>
      <c r="I147" s="237"/>
      <c r="J147" s="237"/>
      <c r="K147" s="237"/>
      <c r="L147" s="1"/>
      <c r="M147" s="208"/>
      <c r="N147" s="208">
        <f t="shared" si="19"/>
        <v>100.51806212378028</v>
      </c>
      <c r="O147" s="208">
        <f t="shared" si="20"/>
        <v>100.56834629692874</v>
      </c>
      <c r="P147" s="208">
        <f t="shared" si="21"/>
        <v>4.56778913957372</v>
      </c>
      <c r="Q147" s="208"/>
      <c r="R147" s="200"/>
      <c r="S147" s="200"/>
      <c r="T147" s="199"/>
      <c r="V147" s="197">
        <f t="shared" si="22"/>
        <v>100.51806212378028</v>
      </c>
      <c r="W147" s="197">
        <f t="shared" si="23"/>
        <v>100.56834629692874</v>
      </c>
      <c r="X147" s="197">
        <f t="shared" si="24"/>
        <v>4.56778913957372</v>
      </c>
    </row>
    <row r="148" spans="1:24" x14ac:dyDescent="0.35">
      <c r="A148" s="1" t="s">
        <v>641</v>
      </c>
      <c r="C148" s="9"/>
      <c r="D148" s="239">
        <v>103.68678781881545</v>
      </c>
      <c r="E148" s="239">
        <v>103.73865714738913</v>
      </c>
      <c r="F148" s="252">
        <v>4.76</v>
      </c>
      <c r="G148" s="247"/>
      <c r="H148" s="9"/>
      <c r="I148" s="237"/>
      <c r="J148" s="237"/>
      <c r="K148" s="237"/>
      <c r="L148" s="9"/>
      <c r="M148" s="249"/>
      <c r="N148" s="208">
        <f t="shared" si="19"/>
        <v>103.68678781881545</v>
      </c>
      <c r="O148" s="208">
        <f t="shared" si="20"/>
        <v>103.73865714738913</v>
      </c>
      <c r="P148" s="208">
        <f t="shared" si="21"/>
        <v>4.76</v>
      </c>
      <c r="Q148" s="208"/>
      <c r="R148" s="200"/>
      <c r="S148" s="200"/>
      <c r="T148" s="199"/>
      <c r="V148" s="197">
        <f t="shared" si="22"/>
        <v>103.68678781881545</v>
      </c>
      <c r="W148" s="197">
        <f t="shared" si="23"/>
        <v>103.73865714738913</v>
      </c>
      <c r="X148" s="197">
        <f t="shared" si="24"/>
        <v>4.76</v>
      </c>
    </row>
    <row r="149" spans="1:24" x14ac:dyDescent="0.35">
      <c r="A149" s="1" t="s">
        <v>548</v>
      </c>
      <c r="C149" s="1"/>
      <c r="D149" s="239">
        <v>100.07514060172808</v>
      </c>
      <c r="E149" s="239">
        <v>100.12520320332973</v>
      </c>
      <c r="F149" s="252">
        <v>4.2993051322534983</v>
      </c>
      <c r="H149" s="1"/>
      <c r="I149" s="237"/>
      <c r="J149" s="237"/>
      <c r="K149" s="237"/>
      <c r="L149" s="1"/>
      <c r="M149" s="208"/>
      <c r="N149" s="208">
        <f t="shared" si="19"/>
        <v>100.07514060172808</v>
      </c>
      <c r="O149" s="208">
        <f t="shared" si="20"/>
        <v>100.12520320332973</v>
      </c>
      <c r="P149" s="208">
        <f t="shared" si="21"/>
        <v>4.2993051322534983</v>
      </c>
      <c r="Q149" s="208"/>
      <c r="R149" s="200"/>
      <c r="S149" s="200"/>
      <c r="T149" s="199"/>
      <c r="V149" s="197">
        <f t="shared" si="22"/>
        <v>100.07514060172808</v>
      </c>
      <c r="W149" s="197">
        <f t="shared" si="23"/>
        <v>100.12520320332973</v>
      </c>
      <c r="X149" s="197">
        <f t="shared" si="24"/>
        <v>4.2993051322534983</v>
      </c>
    </row>
    <row r="150" spans="1:24" x14ac:dyDescent="0.35">
      <c r="A150" s="1" t="s">
        <v>649</v>
      </c>
      <c r="B150" s="9"/>
      <c r="C150" s="1"/>
      <c r="D150" s="239">
        <v>104.10068455187549</v>
      </c>
      <c r="E150" s="239">
        <v>104.15276093234165</v>
      </c>
      <c r="F150" s="252">
        <v>4.76</v>
      </c>
      <c r="H150" s="1"/>
      <c r="I150" s="237"/>
      <c r="J150" s="237"/>
      <c r="K150" s="237"/>
      <c r="L150" s="1"/>
      <c r="M150" s="208"/>
      <c r="N150" s="208">
        <f t="shared" si="19"/>
        <v>104.10068455187549</v>
      </c>
      <c r="O150" s="208">
        <f t="shared" si="20"/>
        <v>104.15276093234165</v>
      </c>
      <c r="P150" s="208">
        <f t="shared" si="21"/>
        <v>4.76</v>
      </c>
      <c r="Q150" s="208"/>
      <c r="R150" s="200"/>
      <c r="S150" s="200"/>
      <c r="T150" s="199"/>
      <c r="V150" s="197">
        <f t="shared" si="22"/>
        <v>104.10068455187549</v>
      </c>
      <c r="W150" s="197">
        <f t="shared" si="23"/>
        <v>104.15276093234165</v>
      </c>
      <c r="X150" s="197">
        <f t="shared" si="24"/>
        <v>4.76</v>
      </c>
    </row>
    <row r="151" spans="1:24" x14ac:dyDescent="0.35">
      <c r="A151" s="1" t="s">
        <v>549</v>
      </c>
      <c r="C151" s="1"/>
      <c r="D151" s="239">
        <v>97.436332235640506</v>
      </c>
      <c r="E151" s="239">
        <v>97.485074773027009</v>
      </c>
      <c r="F151" s="252">
        <v>4.76</v>
      </c>
      <c r="H151" s="1"/>
      <c r="I151" s="237"/>
      <c r="J151" s="237"/>
      <c r="K151" s="237"/>
      <c r="L151" s="1"/>
      <c r="M151" s="208"/>
      <c r="N151" s="208">
        <f t="shared" si="19"/>
        <v>97.436332235640506</v>
      </c>
      <c r="O151" s="208">
        <f t="shared" si="20"/>
        <v>97.485074773027009</v>
      </c>
      <c r="P151" s="208">
        <f t="shared" si="21"/>
        <v>4.76</v>
      </c>
      <c r="Q151" s="208"/>
      <c r="R151" s="200"/>
      <c r="S151" s="200"/>
      <c r="T151" s="199"/>
      <c r="V151" s="197">
        <f t="shared" si="22"/>
        <v>97.436332235640506</v>
      </c>
      <c r="W151" s="197">
        <f t="shared" si="23"/>
        <v>97.485074773027009</v>
      </c>
      <c r="X151" s="197">
        <f t="shared" si="24"/>
        <v>4.76</v>
      </c>
    </row>
    <row r="152" spans="1:24" x14ac:dyDescent="0.35">
      <c r="A152" s="1" t="s">
        <v>550</v>
      </c>
      <c r="C152" s="1"/>
      <c r="D152" s="239">
        <v>100.46703339024153</v>
      </c>
      <c r="E152" s="239">
        <v>100.51729203625965</v>
      </c>
      <c r="F152" s="252">
        <v>4.3421215510119007</v>
      </c>
      <c r="H152" s="1"/>
      <c r="I152" s="237"/>
      <c r="J152" s="237"/>
      <c r="K152" s="237"/>
      <c r="L152" s="1"/>
      <c r="M152" s="208"/>
      <c r="N152" s="208">
        <f t="shared" si="19"/>
        <v>100.46703339024153</v>
      </c>
      <c r="O152" s="208">
        <f t="shared" si="20"/>
        <v>100.51729203625965</v>
      </c>
      <c r="P152" s="208">
        <f t="shared" si="21"/>
        <v>4.3421215510119007</v>
      </c>
      <c r="Q152" s="208"/>
      <c r="R152" s="200"/>
      <c r="S152" s="200"/>
      <c r="T152" s="199"/>
      <c r="V152" s="197">
        <f t="shared" si="22"/>
        <v>100.46703339024153</v>
      </c>
      <c r="W152" s="197">
        <f t="shared" si="23"/>
        <v>100.51729203625965</v>
      </c>
      <c r="X152" s="197">
        <f t="shared" si="24"/>
        <v>4.3421215510119007</v>
      </c>
    </row>
    <row r="153" spans="1:24" x14ac:dyDescent="0.35">
      <c r="A153" s="1" t="s">
        <v>551</v>
      </c>
      <c r="C153" s="1"/>
      <c r="D153" s="239">
        <v>100.44549187583259</v>
      </c>
      <c r="E153" s="239">
        <v>100.49573974570544</v>
      </c>
      <c r="F153" s="252">
        <v>4.2834532199002542</v>
      </c>
      <c r="H153" s="1"/>
      <c r="I153" s="237"/>
      <c r="J153" s="237"/>
      <c r="K153" s="237"/>
      <c r="L153" s="1"/>
      <c r="M153" s="208"/>
      <c r="N153" s="208">
        <f t="shared" si="19"/>
        <v>100.44549187583259</v>
      </c>
      <c r="O153" s="208">
        <f t="shared" si="20"/>
        <v>100.49573974570544</v>
      </c>
      <c r="P153" s="208">
        <f t="shared" si="21"/>
        <v>4.2834532199002542</v>
      </c>
      <c r="Q153" s="208"/>
      <c r="R153" s="200"/>
      <c r="S153" s="200"/>
      <c r="T153" s="199"/>
      <c r="V153" s="197">
        <f t="shared" si="22"/>
        <v>100.44549187583259</v>
      </c>
      <c r="W153" s="197">
        <f t="shared" si="23"/>
        <v>100.49573974570544</v>
      </c>
      <c r="X153" s="197">
        <f t="shared" si="24"/>
        <v>4.2834532199002542</v>
      </c>
    </row>
    <row r="154" spans="1:24" x14ac:dyDescent="0.35">
      <c r="A154" s="1" t="s">
        <v>656</v>
      </c>
      <c r="B154" s="9"/>
      <c r="C154" s="1"/>
      <c r="D154" s="239">
        <v>104.22253945466447</v>
      </c>
      <c r="E154" s="239">
        <v>104.27467679306099</v>
      </c>
      <c r="F154" s="252">
        <v>4.76</v>
      </c>
      <c r="H154" s="1"/>
      <c r="I154" s="237"/>
      <c r="J154" s="237"/>
      <c r="K154" s="237"/>
      <c r="L154" s="1"/>
      <c r="M154" s="208"/>
      <c r="N154" s="208">
        <f t="shared" si="19"/>
        <v>104.22253945466447</v>
      </c>
      <c r="O154" s="208">
        <f t="shared" si="20"/>
        <v>104.27467679306099</v>
      </c>
      <c r="P154" s="208">
        <f t="shared" si="21"/>
        <v>4.76</v>
      </c>
      <c r="Q154" s="208"/>
      <c r="R154" s="200"/>
      <c r="S154" s="200"/>
      <c r="T154" s="199"/>
      <c r="V154" s="197">
        <f t="shared" si="22"/>
        <v>104.22253945466447</v>
      </c>
      <c r="W154" s="197">
        <f t="shared" si="23"/>
        <v>104.27467679306099</v>
      </c>
      <c r="X154" s="197">
        <f t="shared" si="24"/>
        <v>4.76</v>
      </c>
    </row>
    <row r="155" spans="1:24" x14ac:dyDescent="0.35">
      <c r="A155" s="1" t="s">
        <v>552</v>
      </c>
      <c r="C155" s="1"/>
      <c r="D155" s="239">
        <v>100.61614802849269</v>
      </c>
      <c r="E155" s="239">
        <v>100.66648126912725</v>
      </c>
      <c r="F155" s="252">
        <v>4.3925991494411321</v>
      </c>
      <c r="H155" s="1"/>
      <c r="I155" s="237"/>
      <c r="J155" s="237"/>
      <c r="K155" s="237"/>
      <c r="L155" s="1"/>
      <c r="M155" s="208"/>
      <c r="N155" s="208">
        <f t="shared" si="19"/>
        <v>100.61614802849269</v>
      </c>
      <c r="O155" s="208">
        <f t="shared" si="20"/>
        <v>100.66648126912725</v>
      </c>
      <c r="P155" s="208">
        <f t="shared" si="21"/>
        <v>4.3925991494411321</v>
      </c>
      <c r="Q155" s="208"/>
      <c r="R155" s="200"/>
      <c r="S155" s="200"/>
      <c r="T155" s="199"/>
      <c r="V155" s="197">
        <f t="shared" si="22"/>
        <v>100.61614802849269</v>
      </c>
      <c r="W155" s="197">
        <f t="shared" si="23"/>
        <v>100.66648126912725</v>
      </c>
      <c r="X155" s="197">
        <f t="shared" si="24"/>
        <v>4.3925991494411321</v>
      </c>
    </row>
    <row r="156" spans="1:24" x14ac:dyDescent="0.35">
      <c r="A156" s="1" t="s">
        <v>553</v>
      </c>
      <c r="C156" s="1"/>
      <c r="D156" s="239">
        <v>99.982494303553537</v>
      </c>
      <c r="E156" s="239">
        <v>100.03251055883295</v>
      </c>
      <c r="F156" s="252">
        <v>4.6234968753282066</v>
      </c>
      <c r="H156" s="1"/>
      <c r="I156" s="237"/>
      <c r="J156" s="237"/>
      <c r="K156" s="237"/>
      <c r="L156" s="1"/>
      <c r="M156" s="208"/>
      <c r="N156" s="208">
        <f t="shared" si="19"/>
        <v>99.982494303553537</v>
      </c>
      <c r="O156" s="208">
        <f t="shared" si="20"/>
        <v>100.03251055883295</v>
      </c>
      <c r="P156" s="208">
        <f t="shared" si="21"/>
        <v>4.6234968753282066</v>
      </c>
      <c r="Q156" s="208"/>
      <c r="R156" s="200"/>
      <c r="S156" s="200"/>
      <c r="T156" s="199"/>
      <c r="V156" s="197">
        <f t="shared" si="22"/>
        <v>99.982494303553537</v>
      </c>
      <c r="W156" s="197">
        <f t="shared" si="23"/>
        <v>100.03251055883295</v>
      </c>
      <c r="X156" s="197">
        <f t="shared" si="24"/>
        <v>4.6234968753282066</v>
      </c>
    </row>
    <row r="157" spans="1:24" x14ac:dyDescent="0.35">
      <c r="A157" s="1" t="s">
        <v>554</v>
      </c>
      <c r="C157" s="1"/>
      <c r="D157" s="239">
        <v>99.980170737043039</v>
      </c>
      <c r="E157" s="239">
        <v>100.03018582995801</v>
      </c>
      <c r="F157" s="252">
        <v>4.3033889863181578</v>
      </c>
      <c r="H157" s="1"/>
      <c r="I157" s="237"/>
      <c r="J157" s="237"/>
      <c r="K157" s="237"/>
      <c r="L157" s="1"/>
      <c r="M157" s="208"/>
      <c r="N157" s="208">
        <f t="shared" si="19"/>
        <v>99.980170737043039</v>
      </c>
      <c r="O157" s="208">
        <f t="shared" si="20"/>
        <v>100.03018582995801</v>
      </c>
      <c r="P157" s="208">
        <f t="shared" si="21"/>
        <v>4.3033889863181578</v>
      </c>
      <c r="Q157" s="208"/>
      <c r="R157" s="200"/>
      <c r="S157" s="200"/>
      <c r="T157" s="199"/>
      <c r="V157" s="197">
        <f t="shared" si="22"/>
        <v>99.980170737043039</v>
      </c>
      <c r="W157" s="197">
        <f t="shared" si="23"/>
        <v>100.03018582995801</v>
      </c>
      <c r="X157" s="197">
        <f t="shared" si="24"/>
        <v>4.3033889863181578</v>
      </c>
    </row>
    <row r="158" spans="1:24" x14ac:dyDescent="0.35">
      <c r="A158" s="1" t="s">
        <v>555</v>
      </c>
      <c r="C158" s="1"/>
      <c r="D158" s="239">
        <v>100.12104235545992</v>
      </c>
      <c r="E158" s="239">
        <v>100.17112791941962</v>
      </c>
      <c r="F158" s="252">
        <v>4.3012333887923777</v>
      </c>
      <c r="H158" s="1"/>
      <c r="I158" s="237"/>
      <c r="J158" s="237"/>
      <c r="K158" s="237"/>
      <c r="L158" s="1"/>
      <c r="M158" s="208"/>
      <c r="N158" s="208">
        <f t="shared" si="19"/>
        <v>100.12104235545992</v>
      </c>
      <c r="O158" s="208">
        <f t="shared" si="20"/>
        <v>100.17112791941962</v>
      </c>
      <c r="P158" s="208">
        <f t="shared" si="21"/>
        <v>4.3012333887923777</v>
      </c>
      <c r="Q158" s="208"/>
      <c r="R158" s="200"/>
      <c r="S158" s="200"/>
      <c r="T158" s="199"/>
      <c r="V158" s="197">
        <f t="shared" si="22"/>
        <v>100.12104235545992</v>
      </c>
      <c r="W158" s="197">
        <f t="shared" si="23"/>
        <v>100.17112791941962</v>
      </c>
      <c r="X158" s="197">
        <f t="shared" si="24"/>
        <v>4.3012333887923777</v>
      </c>
    </row>
    <row r="159" spans="1:24" x14ac:dyDescent="0.35">
      <c r="A159" s="1" t="s">
        <v>662</v>
      </c>
      <c r="C159" s="1"/>
      <c r="D159" s="239">
        <v>102.72426855527733</v>
      </c>
      <c r="E159" s="239">
        <v>102.77565638346907</v>
      </c>
      <c r="F159" s="252">
        <v>5.01</v>
      </c>
      <c r="H159" s="1"/>
      <c r="I159" s="237"/>
      <c r="J159" s="237"/>
      <c r="K159" s="237"/>
      <c r="L159" s="1"/>
      <c r="M159" s="208"/>
      <c r="N159" s="208">
        <f t="shared" si="19"/>
        <v>102.72426855527733</v>
      </c>
      <c r="O159" s="208">
        <f t="shared" si="20"/>
        <v>102.77565638346907</v>
      </c>
      <c r="P159" s="208">
        <f t="shared" si="21"/>
        <v>5.01</v>
      </c>
      <c r="Q159" s="208"/>
      <c r="R159" s="200"/>
      <c r="S159" s="200"/>
      <c r="T159" s="199"/>
      <c r="V159" s="197">
        <f t="shared" si="22"/>
        <v>102.72426855527733</v>
      </c>
      <c r="W159" s="197">
        <f t="shared" si="23"/>
        <v>102.77565638346907</v>
      </c>
      <c r="X159" s="197">
        <f t="shared" si="24"/>
        <v>5.01</v>
      </c>
    </row>
    <row r="160" spans="1:24" x14ac:dyDescent="0.35">
      <c r="A160" s="1" t="s">
        <v>556</v>
      </c>
      <c r="C160" s="1"/>
      <c r="D160" s="239">
        <v>100.52871275606955</v>
      </c>
      <c r="E160" s="239">
        <v>100.57900225719814</v>
      </c>
      <c r="F160" s="252">
        <v>4.5983753032000303</v>
      </c>
      <c r="H160" s="1"/>
      <c r="I160" s="237"/>
      <c r="J160" s="237"/>
      <c r="K160" s="237"/>
      <c r="L160" s="1"/>
      <c r="M160" s="208"/>
      <c r="N160" s="208">
        <f t="shared" si="19"/>
        <v>100.52871275606955</v>
      </c>
      <c r="O160" s="208">
        <f t="shared" si="20"/>
        <v>100.57900225719814</v>
      </c>
      <c r="P160" s="208">
        <f t="shared" si="21"/>
        <v>4.5983753032000303</v>
      </c>
      <c r="Q160" s="208"/>
      <c r="R160" s="200"/>
      <c r="S160" s="200"/>
      <c r="T160" s="199"/>
      <c r="V160" s="197">
        <f t="shared" si="22"/>
        <v>100.52871275606955</v>
      </c>
      <c r="W160" s="197">
        <f t="shared" si="23"/>
        <v>100.57900225719814</v>
      </c>
      <c r="X160" s="197">
        <f t="shared" si="24"/>
        <v>4.5983753032000303</v>
      </c>
    </row>
    <row r="161" spans="1:24" x14ac:dyDescent="0.35">
      <c r="A161" s="1" t="s">
        <v>667</v>
      </c>
      <c r="C161" s="1"/>
      <c r="D161" s="239">
        <v>102.82114966603206</v>
      </c>
      <c r="E161" s="239">
        <v>102.87258595901156</v>
      </c>
      <c r="F161" s="252">
        <v>5.01</v>
      </c>
      <c r="H161" s="1"/>
      <c r="I161" s="237"/>
      <c r="J161" s="237"/>
      <c r="K161" s="237"/>
      <c r="L161" s="1"/>
      <c r="M161" s="208"/>
      <c r="N161" s="208">
        <f t="shared" si="19"/>
        <v>102.82114966603206</v>
      </c>
      <c r="O161" s="208">
        <f t="shared" si="20"/>
        <v>102.87258595901156</v>
      </c>
      <c r="P161" s="208">
        <f t="shared" si="21"/>
        <v>5.01</v>
      </c>
      <c r="Q161" s="208"/>
      <c r="R161" s="200"/>
      <c r="S161" s="200"/>
      <c r="T161" s="199"/>
      <c r="V161" s="197">
        <f t="shared" si="22"/>
        <v>102.82114966603206</v>
      </c>
      <c r="W161" s="197">
        <f t="shared" si="23"/>
        <v>102.87258595901156</v>
      </c>
      <c r="X161" s="197">
        <f t="shared" si="24"/>
        <v>5.01</v>
      </c>
    </row>
    <row r="162" spans="1:24" x14ac:dyDescent="0.35">
      <c r="A162" s="1" t="s">
        <v>673</v>
      </c>
      <c r="C162" s="1"/>
      <c r="D162" s="239">
        <v>102.8943651194017</v>
      </c>
      <c r="E162" s="239">
        <v>102.9458380384209</v>
      </c>
      <c r="F162" s="252">
        <v>5.01</v>
      </c>
      <c r="H162" s="1"/>
      <c r="I162" s="237"/>
      <c r="J162" s="237"/>
      <c r="K162" s="237"/>
      <c r="L162" s="1"/>
      <c r="M162" s="208"/>
      <c r="N162" s="208">
        <f t="shared" si="19"/>
        <v>102.8943651194017</v>
      </c>
      <c r="O162" s="208">
        <f t="shared" si="20"/>
        <v>102.9458380384209</v>
      </c>
      <c r="P162" s="208">
        <f t="shared" si="21"/>
        <v>5.01</v>
      </c>
      <c r="Q162" s="208"/>
      <c r="R162" s="200"/>
      <c r="S162" s="200"/>
      <c r="T162" s="199"/>
      <c r="V162" s="197">
        <f t="shared" si="22"/>
        <v>102.8943651194017</v>
      </c>
      <c r="W162" s="197">
        <f t="shared" si="23"/>
        <v>102.9458380384209</v>
      </c>
      <c r="X162" s="197">
        <f t="shared" si="24"/>
        <v>5.01</v>
      </c>
    </row>
    <row r="163" spans="1:24" x14ac:dyDescent="0.35">
      <c r="A163" s="1" t="s">
        <v>557</v>
      </c>
      <c r="C163" s="1"/>
      <c r="D163" s="239">
        <v>100.07549057193643</v>
      </c>
      <c r="E163" s="239">
        <v>100.12555334861072</v>
      </c>
      <c r="F163" s="252">
        <v>4.3031911993520913</v>
      </c>
      <c r="H163" s="1"/>
      <c r="I163" s="237"/>
      <c r="J163" s="237"/>
      <c r="K163" s="237"/>
      <c r="L163" s="1"/>
      <c r="M163" s="208"/>
      <c r="N163" s="208">
        <f t="shared" si="19"/>
        <v>100.07549057193643</v>
      </c>
      <c r="O163" s="208">
        <f t="shared" si="20"/>
        <v>100.12555334861072</v>
      </c>
      <c r="P163" s="208">
        <f t="shared" si="21"/>
        <v>4.3031911993520913</v>
      </c>
      <c r="Q163" s="208"/>
      <c r="R163" s="200"/>
      <c r="S163" s="200"/>
      <c r="T163" s="199"/>
      <c r="V163" s="197">
        <f t="shared" si="22"/>
        <v>100.07549057193643</v>
      </c>
      <c r="W163" s="197">
        <f t="shared" si="23"/>
        <v>100.12555334861072</v>
      </c>
      <c r="X163" s="197">
        <f t="shared" si="24"/>
        <v>4.3031911993520913</v>
      </c>
    </row>
    <row r="164" spans="1:24" x14ac:dyDescent="0.35">
      <c r="A164" s="1" t="s">
        <v>558</v>
      </c>
      <c r="C164" s="1"/>
      <c r="D164" s="239">
        <v>100.5486168338891</v>
      </c>
      <c r="E164" s="239">
        <v>100.59891629203511</v>
      </c>
      <c r="F164" s="252">
        <v>4.3489534094975033</v>
      </c>
      <c r="H164" s="1"/>
      <c r="I164" s="237"/>
      <c r="J164" s="237"/>
      <c r="K164" s="237"/>
      <c r="L164" s="1"/>
      <c r="M164" s="208"/>
      <c r="N164" s="208">
        <f t="shared" si="19"/>
        <v>100.5486168338891</v>
      </c>
      <c r="O164" s="208">
        <f t="shared" si="20"/>
        <v>100.59891629203511</v>
      </c>
      <c r="P164" s="208">
        <f t="shared" si="21"/>
        <v>4.3489534094975033</v>
      </c>
      <c r="Q164" s="208"/>
      <c r="R164" s="200"/>
      <c r="S164" s="200"/>
      <c r="T164" s="199"/>
      <c r="V164" s="197">
        <f t="shared" si="22"/>
        <v>100.5486168338891</v>
      </c>
      <c r="W164" s="197">
        <f t="shared" si="23"/>
        <v>100.59891629203511</v>
      </c>
      <c r="X164" s="197">
        <f t="shared" si="24"/>
        <v>4.3489534094975033</v>
      </c>
    </row>
    <row r="165" spans="1:24" x14ac:dyDescent="0.35">
      <c r="A165" s="1" t="s">
        <v>559</v>
      </c>
      <c r="C165" s="1"/>
      <c r="D165" s="239">
        <v>100.62311086013092</v>
      </c>
      <c r="E165" s="239">
        <v>100.67344758392288</v>
      </c>
      <c r="F165" s="252">
        <v>4.4078156718541246</v>
      </c>
      <c r="H165" s="1"/>
      <c r="I165" s="237"/>
      <c r="J165" s="237"/>
      <c r="K165" s="237"/>
      <c r="L165" s="1"/>
      <c r="M165" s="208"/>
      <c r="N165" s="208">
        <f t="shared" si="19"/>
        <v>100.62311086013092</v>
      </c>
      <c r="O165" s="208">
        <f t="shared" si="20"/>
        <v>100.67344758392288</v>
      </c>
      <c r="P165" s="208">
        <f t="shared" si="21"/>
        <v>4.4078156718541246</v>
      </c>
      <c r="Q165" s="208"/>
      <c r="R165" s="200"/>
      <c r="S165" s="200"/>
      <c r="T165" s="199"/>
      <c r="V165" s="197">
        <f t="shared" si="22"/>
        <v>100.62311086013092</v>
      </c>
      <c r="W165" s="197">
        <f t="shared" si="23"/>
        <v>100.67344758392288</v>
      </c>
      <c r="X165" s="197">
        <f t="shared" si="24"/>
        <v>4.4078156718541246</v>
      </c>
    </row>
    <row r="166" spans="1:24" x14ac:dyDescent="0.35">
      <c r="A166" s="1" t="s">
        <v>680</v>
      </c>
      <c r="C166" s="1"/>
      <c r="D166" s="239">
        <v>101.10336410800859</v>
      </c>
      <c r="E166" s="239">
        <v>101.15394107854786</v>
      </c>
      <c r="F166" s="252">
        <v>5.26</v>
      </c>
      <c r="H166" s="1"/>
      <c r="L166" s="1"/>
      <c r="M166" s="208"/>
      <c r="N166" s="208">
        <f t="shared" si="19"/>
        <v>101.10336410800859</v>
      </c>
      <c r="O166" s="208">
        <f t="shared" si="20"/>
        <v>101.15394107854786</v>
      </c>
      <c r="P166" s="208">
        <f t="shared" si="21"/>
        <v>5.26</v>
      </c>
      <c r="Q166" s="208"/>
      <c r="R166" s="200"/>
      <c r="S166" s="200"/>
      <c r="T166" s="199"/>
      <c r="V166" s="197">
        <f t="shared" si="22"/>
        <v>101.10336410800859</v>
      </c>
      <c r="W166" s="197">
        <f t="shared" si="23"/>
        <v>101.15394107854786</v>
      </c>
      <c r="X166" s="197">
        <f t="shared" si="24"/>
        <v>5.26</v>
      </c>
    </row>
    <row r="167" spans="1:24" x14ac:dyDescent="0.35">
      <c r="A167" s="1" t="s">
        <v>560</v>
      </c>
      <c r="C167" s="1"/>
      <c r="D167" s="239">
        <v>99.983088827550063</v>
      </c>
      <c r="E167" s="239">
        <v>100.03310538024017</v>
      </c>
      <c r="F167" s="252">
        <v>4.6547090408729455</v>
      </c>
      <c r="H167" s="1"/>
      <c r="I167" s="237"/>
      <c r="J167" s="237"/>
      <c r="K167" s="237"/>
      <c r="L167" s="1"/>
      <c r="M167" s="208"/>
      <c r="N167" s="208">
        <f t="shared" si="19"/>
        <v>99.983088827550063</v>
      </c>
      <c r="O167" s="208">
        <f t="shared" si="20"/>
        <v>100.03310538024017</v>
      </c>
      <c r="P167" s="208">
        <f t="shared" si="21"/>
        <v>4.6547090408729455</v>
      </c>
      <c r="Q167" s="208"/>
      <c r="R167" s="200"/>
      <c r="S167" s="200"/>
      <c r="T167" s="199"/>
      <c r="V167" s="197">
        <f t="shared" si="22"/>
        <v>99.983088827550063</v>
      </c>
      <c r="W167" s="197">
        <f t="shared" si="23"/>
        <v>100.03310538024017</v>
      </c>
      <c r="X167" s="197">
        <f t="shared" si="24"/>
        <v>4.6547090408729455</v>
      </c>
    </row>
    <row r="168" spans="1:24" x14ac:dyDescent="0.35">
      <c r="A168" s="1" t="s">
        <v>561</v>
      </c>
      <c r="C168" s="1"/>
      <c r="D168" s="239">
        <v>99.980255660238228</v>
      </c>
      <c r="E168" s="239">
        <v>100.03027079563604</v>
      </c>
      <c r="F168" s="252">
        <v>4.3072901490015445</v>
      </c>
      <c r="H168" s="1"/>
      <c r="I168" s="237"/>
      <c r="J168" s="237"/>
      <c r="K168" s="237"/>
      <c r="L168" s="1"/>
      <c r="M168" s="208"/>
      <c r="N168" s="208">
        <f t="shared" si="19"/>
        <v>99.980255660238228</v>
      </c>
      <c r="O168" s="208">
        <f t="shared" si="20"/>
        <v>100.03027079563604</v>
      </c>
      <c r="P168" s="208">
        <f t="shared" si="21"/>
        <v>4.3072901490015445</v>
      </c>
      <c r="Q168" s="208"/>
      <c r="R168" s="200"/>
      <c r="S168" s="200"/>
      <c r="T168" s="199"/>
      <c r="V168" s="197">
        <f t="shared" si="22"/>
        <v>99.980255660238228</v>
      </c>
      <c r="W168" s="197">
        <f t="shared" si="23"/>
        <v>100.03027079563604</v>
      </c>
      <c r="X168" s="197">
        <f t="shared" si="24"/>
        <v>4.3072901490015445</v>
      </c>
    </row>
    <row r="169" spans="1:24" x14ac:dyDescent="0.35">
      <c r="A169" s="1" t="s">
        <v>562</v>
      </c>
      <c r="C169" s="1"/>
      <c r="D169" s="239">
        <v>99.987922720718615</v>
      </c>
      <c r="E169" s="239">
        <v>100.03794169156438</v>
      </c>
      <c r="F169" s="252">
        <v>4.310864385131234</v>
      </c>
      <c r="H169" s="1"/>
      <c r="I169" s="237"/>
      <c r="J169" s="237"/>
      <c r="K169" s="237"/>
      <c r="L169" s="1"/>
      <c r="M169" s="208"/>
      <c r="N169" s="208">
        <f t="shared" ref="N169:N175" si="25">+D169-I169</f>
        <v>99.987922720718615</v>
      </c>
      <c r="O169" s="208">
        <f t="shared" ref="O169:O175" si="26">+E169-J169</f>
        <v>100.03794169156438</v>
      </c>
      <c r="P169" s="208">
        <f t="shared" ref="P169:P175" si="27">+F169-K169</f>
        <v>4.310864385131234</v>
      </c>
      <c r="Q169" s="208"/>
      <c r="V169" s="197">
        <f t="shared" si="22"/>
        <v>99.987922720718615</v>
      </c>
      <c r="W169" s="197">
        <f t="shared" si="23"/>
        <v>100.03794169156438</v>
      </c>
      <c r="X169" s="197">
        <f t="shared" si="24"/>
        <v>4.310864385131234</v>
      </c>
    </row>
    <row r="170" spans="1:24" x14ac:dyDescent="0.35">
      <c r="A170" s="1" t="s">
        <v>563</v>
      </c>
      <c r="C170" s="1"/>
      <c r="D170" s="239">
        <v>100.12151936124491</v>
      </c>
      <c r="E170" s="239">
        <v>100.17160516382681</v>
      </c>
      <c r="F170" s="252">
        <v>4.3051122051474291</v>
      </c>
      <c r="H170" s="1"/>
      <c r="I170" s="237"/>
      <c r="J170" s="237"/>
      <c r="K170" s="237"/>
      <c r="L170" s="1"/>
      <c r="M170" s="208"/>
      <c r="N170" s="208">
        <f t="shared" si="25"/>
        <v>100.12151936124491</v>
      </c>
      <c r="O170" s="208">
        <f t="shared" si="26"/>
        <v>100.17160516382681</v>
      </c>
      <c r="P170" s="208">
        <f t="shared" si="27"/>
        <v>4.3051122051474291</v>
      </c>
      <c r="Q170" s="208"/>
      <c r="V170" s="197">
        <f t="shared" si="22"/>
        <v>100.12151936124491</v>
      </c>
      <c r="W170" s="197">
        <f t="shared" si="23"/>
        <v>100.17160516382681</v>
      </c>
      <c r="X170" s="197">
        <f t="shared" si="24"/>
        <v>4.3051122051474291</v>
      </c>
    </row>
    <row r="171" spans="1:24" x14ac:dyDescent="0.35">
      <c r="A171" s="1" t="s">
        <v>687</v>
      </c>
      <c r="C171" s="1"/>
      <c r="D171" s="239">
        <v>101.1300760231246</v>
      </c>
      <c r="E171" s="239">
        <v>101.18066635630275</v>
      </c>
      <c r="F171" s="252">
        <v>5.26</v>
      </c>
      <c r="H171" s="1"/>
      <c r="I171" s="237"/>
      <c r="J171" s="237"/>
      <c r="K171" s="237"/>
      <c r="L171" s="1"/>
      <c r="M171" s="208"/>
      <c r="N171" s="208">
        <f t="shared" si="25"/>
        <v>101.1300760231246</v>
      </c>
      <c r="O171" s="208">
        <f t="shared" si="26"/>
        <v>101.18066635630275</v>
      </c>
      <c r="P171" s="208">
        <f t="shared" si="27"/>
        <v>5.26</v>
      </c>
      <c r="Q171" s="208"/>
      <c r="V171" s="197">
        <f t="shared" si="22"/>
        <v>101.1300760231246</v>
      </c>
      <c r="W171" s="197">
        <f t="shared" si="23"/>
        <v>101.18066635630275</v>
      </c>
      <c r="X171" s="197">
        <f t="shared" si="24"/>
        <v>5.26</v>
      </c>
    </row>
    <row r="172" spans="1:24" x14ac:dyDescent="0.35">
      <c r="A172" s="1" t="s">
        <v>564</v>
      </c>
      <c r="C172" s="1"/>
      <c r="D172" s="239">
        <v>100.53936338835881</v>
      </c>
      <c r="E172" s="239">
        <v>100.58965821746753</v>
      </c>
      <c r="F172" s="252">
        <v>4.6289549865389992</v>
      </c>
      <c r="H172" s="1"/>
      <c r="I172" s="237"/>
      <c r="J172" s="237"/>
      <c r="K172" s="237"/>
      <c r="L172" s="1"/>
      <c r="M172" s="208"/>
      <c r="N172" s="208">
        <f t="shared" si="25"/>
        <v>100.53936338835881</v>
      </c>
      <c r="O172" s="208">
        <f t="shared" si="26"/>
        <v>100.58965821746753</v>
      </c>
      <c r="P172" s="208">
        <f t="shared" si="27"/>
        <v>4.6289549865389992</v>
      </c>
      <c r="Q172" s="208"/>
      <c r="V172" s="197">
        <f t="shared" si="22"/>
        <v>100.53936338835881</v>
      </c>
      <c r="W172" s="197">
        <f t="shared" si="23"/>
        <v>100.58965821746753</v>
      </c>
      <c r="X172" s="197">
        <f t="shared" si="24"/>
        <v>4.6289549865389992</v>
      </c>
    </row>
    <row r="173" spans="1:24" x14ac:dyDescent="0.35">
      <c r="A173" s="1" t="s">
        <v>565</v>
      </c>
      <c r="C173" s="1"/>
      <c r="D173" s="239">
        <v>100.07584054214476</v>
      </c>
      <c r="E173" s="239">
        <v>100.1259034938917</v>
      </c>
      <c r="F173" s="252">
        <v>4.3070772392711438</v>
      </c>
      <c r="H173" s="1"/>
      <c r="I173" s="237"/>
      <c r="J173" s="237"/>
      <c r="K173" s="237"/>
      <c r="L173" s="1"/>
      <c r="M173" s="208"/>
      <c r="N173" s="208">
        <f t="shared" si="25"/>
        <v>100.07584054214476</v>
      </c>
      <c r="O173" s="208">
        <f t="shared" si="26"/>
        <v>100.1259034938917</v>
      </c>
      <c r="P173" s="208">
        <f t="shared" si="27"/>
        <v>4.3070772392711438</v>
      </c>
      <c r="Q173" s="208"/>
      <c r="V173" s="197">
        <f t="shared" si="22"/>
        <v>100.07584054214476</v>
      </c>
      <c r="W173" s="197">
        <f t="shared" si="23"/>
        <v>100.1259034938917</v>
      </c>
      <c r="X173" s="197">
        <f t="shared" si="24"/>
        <v>4.3070772392711438</v>
      </c>
    </row>
    <row r="174" spans="1:24" x14ac:dyDescent="0.35">
      <c r="A174" s="1" t="s">
        <v>696</v>
      </c>
      <c r="C174" s="1"/>
      <c r="D174" s="239">
        <v>101.31025289250249</v>
      </c>
      <c r="E174" s="239">
        <v>101.36093335918207</v>
      </c>
      <c r="F174" s="252">
        <v>5.26</v>
      </c>
      <c r="H174" s="1"/>
      <c r="I174" s="237"/>
      <c r="J174" s="237"/>
      <c r="K174" s="237"/>
      <c r="L174" s="1"/>
      <c r="M174" s="208"/>
      <c r="N174" s="208">
        <f t="shared" si="25"/>
        <v>101.31025289250249</v>
      </c>
      <c r="O174" s="208">
        <f t="shared" si="26"/>
        <v>101.36093335918207</v>
      </c>
      <c r="P174" s="208">
        <f t="shared" si="27"/>
        <v>5.26</v>
      </c>
      <c r="Q174" s="208"/>
      <c r="V174" s="197">
        <f t="shared" si="22"/>
        <v>101.31025289250249</v>
      </c>
      <c r="W174" s="197">
        <f t="shared" si="23"/>
        <v>101.36093335918207</v>
      </c>
      <c r="X174" s="197">
        <f t="shared" si="24"/>
        <v>5.26</v>
      </c>
    </row>
    <row r="175" spans="1:24" x14ac:dyDescent="0.35">
      <c r="A175" s="1" t="s">
        <v>710</v>
      </c>
      <c r="C175" s="1"/>
      <c r="D175" s="239">
        <v>101.77788380526756</v>
      </c>
      <c r="E175" s="239">
        <v>101.82879820436975</v>
      </c>
      <c r="F175" s="252">
        <v>5.26</v>
      </c>
      <c r="H175" s="1"/>
      <c r="I175" s="237"/>
      <c r="J175" s="237"/>
      <c r="K175" s="237"/>
      <c r="L175" s="1"/>
      <c r="M175" s="208"/>
      <c r="N175" s="208">
        <f t="shared" si="25"/>
        <v>101.77788380526756</v>
      </c>
      <c r="O175" s="208">
        <f t="shared" si="26"/>
        <v>101.82879820436975</v>
      </c>
      <c r="P175" s="208">
        <f t="shared" si="27"/>
        <v>5.26</v>
      </c>
      <c r="Q175" s="208"/>
      <c r="V175" s="197">
        <f t="shared" si="22"/>
        <v>101.77788380526756</v>
      </c>
      <c r="W175" s="197">
        <f t="shared" si="23"/>
        <v>101.82879820436975</v>
      </c>
      <c r="X175" s="197">
        <f t="shared" si="24"/>
        <v>5.26</v>
      </c>
    </row>
    <row r="176" spans="1:24" x14ac:dyDescent="0.35">
      <c r="A176" s="1" t="s">
        <v>566</v>
      </c>
      <c r="C176" s="1"/>
      <c r="D176" s="239">
        <v>100.44830149784717</v>
      </c>
      <c r="E176" s="239">
        <v>100.49855077323377</v>
      </c>
      <c r="F176" s="252">
        <v>4.2911066545932393</v>
      </c>
      <c r="H176" s="1"/>
      <c r="I176" s="237"/>
      <c r="J176" s="237"/>
      <c r="K176" s="237"/>
      <c r="L176" s="1"/>
      <c r="M176" s="208"/>
      <c r="N176" s="208">
        <f t="shared" ref="N176:N238" si="28">+D176-I176</f>
        <v>100.44830149784717</v>
      </c>
      <c r="O176" s="208">
        <f t="shared" ref="O176:O238" si="29">+E176-J176</f>
        <v>100.49855077323377</v>
      </c>
      <c r="P176" s="208">
        <f t="shared" ref="P176:P238" si="30">+F176-K176</f>
        <v>4.2911066545932393</v>
      </c>
      <c r="Q176" s="208"/>
      <c r="V176" s="197">
        <f t="shared" si="22"/>
        <v>100.44830149784717</v>
      </c>
      <c r="W176" s="197">
        <f t="shared" si="23"/>
        <v>100.49855077323377</v>
      </c>
      <c r="X176" s="197">
        <f t="shared" si="24"/>
        <v>4.2911066545932393</v>
      </c>
    </row>
    <row r="177" spans="1:24" x14ac:dyDescent="0.35">
      <c r="A177" s="1" t="s">
        <v>567</v>
      </c>
      <c r="C177" s="1"/>
      <c r="D177" s="239">
        <v>100.63007369176916</v>
      </c>
      <c r="E177" s="239">
        <v>100.68041389871851</v>
      </c>
      <c r="F177" s="252">
        <v>4.4230300885331193</v>
      </c>
      <c r="H177" s="1"/>
      <c r="I177" s="237"/>
      <c r="J177" s="237"/>
      <c r="K177" s="237"/>
      <c r="L177" s="1"/>
      <c r="M177" s="208"/>
      <c r="N177" s="208">
        <f t="shared" si="28"/>
        <v>100.63007369176916</v>
      </c>
      <c r="O177" s="208">
        <f t="shared" si="29"/>
        <v>100.68041389871851</v>
      </c>
      <c r="P177" s="208">
        <f t="shared" si="30"/>
        <v>4.4230300885331193</v>
      </c>
      <c r="Q177" s="208"/>
      <c r="V177" s="197">
        <f t="shared" si="22"/>
        <v>100.63007369176916</v>
      </c>
      <c r="W177" s="197">
        <f t="shared" si="23"/>
        <v>100.68041389871851</v>
      </c>
      <c r="X177" s="197">
        <f t="shared" si="24"/>
        <v>4.4230300885331193</v>
      </c>
    </row>
    <row r="178" spans="1:24" x14ac:dyDescent="0.35">
      <c r="A178" s="1" t="s">
        <v>568</v>
      </c>
      <c r="C178" s="1"/>
      <c r="D178" s="239">
        <v>99.983683351546574</v>
      </c>
      <c r="E178" s="239">
        <v>100.03370020164739</v>
      </c>
      <c r="F178" s="252">
        <v>4.6859208352294903</v>
      </c>
      <c r="H178" s="1"/>
      <c r="I178" s="237"/>
      <c r="J178" s="237"/>
      <c r="K178" s="237"/>
      <c r="L178" s="1"/>
      <c r="M178" s="208"/>
      <c r="N178" s="208">
        <f t="shared" si="28"/>
        <v>99.983683351546574</v>
      </c>
      <c r="O178" s="208">
        <f t="shared" si="29"/>
        <v>100.03370020164739</v>
      </c>
      <c r="P178" s="208">
        <f t="shared" si="30"/>
        <v>4.6859208352294903</v>
      </c>
      <c r="Q178" s="208"/>
      <c r="V178" s="197">
        <f t="shared" si="22"/>
        <v>99.983683351546574</v>
      </c>
      <c r="W178" s="197">
        <f t="shared" si="23"/>
        <v>100.03370020164739</v>
      </c>
      <c r="X178" s="197">
        <f t="shared" si="24"/>
        <v>4.6859208352294903</v>
      </c>
    </row>
    <row r="179" spans="1:24" x14ac:dyDescent="0.35">
      <c r="A179" s="1" t="s">
        <v>569</v>
      </c>
      <c r="C179" s="1"/>
      <c r="D179" s="239">
        <v>99.980340583433431</v>
      </c>
      <c r="E179" s="239">
        <v>100.03035576131408</v>
      </c>
      <c r="F179" s="252">
        <v>4.3111913050576431</v>
      </c>
      <c r="H179" s="1"/>
      <c r="I179" s="237"/>
      <c r="J179" s="237"/>
      <c r="K179" s="237"/>
      <c r="L179" s="1"/>
      <c r="M179" s="208"/>
      <c r="N179" s="208">
        <f t="shared" si="28"/>
        <v>99.980340583433431</v>
      </c>
      <c r="O179" s="208">
        <f t="shared" si="29"/>
        <v>100.03035576131408</v>
      </c>
      <c r="P179" s="208">
        <f t="shared" si="30"/>
        <v>4.3111913050576431</v>
      </c>
      <c r="Q179" s="208"/>
      <c r="V179" s="197">
        <f t="shared" si="22"/>
        <v>99.980340583433431</v>
      </c>
      <c r="W179" s="197">
        <f t="shared" si="23"/>
        <v>100.03035576131408</v>
      </c>
      <c r="X179" s="197">
        <f t="shared" si="24"/>
        <v>4.3111913050576431</v>
      </c>
    </row>
    <row r="180" spans="1:24" x14ac:dyDescent="0.35">
      <c r="A180" s="1" t="s">
        <v>716</v>
      </c>
      <c r="C180" s="1"/>
      <c r="D180" s="239">
        <v>99.95</v>
      </c>
      <c r="E180" s="239">
        <v>100</v>
      </c>
      <c r="F180" s="252">
        <v>5.51</v>
      </c>
      <c r="H180" s="1"/>
      <c r="I180" s="237"/>
      <c r="J180" s="237"/>
      <c r="K180" s="237"/>
      <c r="L180" s="1"/>
      <c r="M180" s="208"/>
      <c r="N180" s="208">
        <f t="shared" si="28"/>
        <v>99.95</v>
      </c>
      <c r="O180" s="208">
        <f t="shared" si="29"/>
        <v>100</v>
      </c>
      <c r="P180" s="208">
        <f t="shared" si="30"/>
        <v>5.51</v>
      </c>
      <c r="Q180" s="208"/>
      <c r="V180" s="197">
        <f t="shared" si="22"/>
        <v>99.95</v>
      </c>
      <c r="W180" s="197">
        <f t="shared" si="23"/>
        <v>100</v>
      </c>
      <c r="X180" s="197">
        <f t="shared" si="24"/>
        <v>5.51</v>
      </c>
    </row>
    <row r="181" spans="1:24" x14ac:dyDescent="0.35">
      <c r="A181" s="1" t="s">
        <v>728</v>
      </c>
      <c r="C181" s="1"/>
      <c r="D181" s="239">
        <v>99.95</v>
      </c>
      <c r="E181" s="239">
        <v>100</v>
      </c>
      <c r="F181" s="252">
        <v>5.51</v>
      </c>
      <c r="H181" s="1"/>
      <c r="I181" s="237"/>
      <c r="J181" s="237"/>
      <c r="K181" s="237"/>
      <c r="L181" s="1"/>
      <c r="M181" s="208"/>
      <c r="N181" s="208">
        <f t="shared" si="28"/>
        <v>99.95</v>
      </c>
      <c r="O181" s="208">
        <f t="shared" si="29"/>
        <v>100</v>
      </c>
      <c r="P181" s="208">
        <f t="shared" si="30"/>
        <v>5.51</v>
      </c>
      <c r="Q181" s="208"/>
      <c r="V181" s="197">
        <f t="shared" si="22"/>
        <v>99.95</v>
      </c>
      <c r="W181" s="197">
        <f t="shared" si="23"/>
        <v>100</v>
      </c>
      <c r="X181" s="197">
        <f t="shared" si="24"/>
        <v>5.51</v>
      </c>
    </row>
    <row r="182" spans="1:24" x14ac:dyDescent="0.35">
      <c r="A182" s="1" t="s">
        <v>733</v>
      </c>
      <c r="C182" s="1"/>
      <c r="D182" s="239">
        <v>99.95</v>
      </c>
      <c r="E182" s="239">
        <v>100</v>
      </c>
      <c r="F182" s="252">
        <v>5.51</v>
      </c>
      <c r="H182" s="1"/>
      <c r="I182" s="237"/>
      <c r="J182" s="237"/>
      <c r="K182" s="237"/>
      <c r="L182" s="1"/>
      <c r="M182" s="208"/>
      <c r="N182" s="208">
        <f t="shared" si="28"/>
        <v>99.95</v>
      </c>
      <c r="O182" s="208">
        <f t="shared" si="29"/>
        <v>100</v>
      </c>
      <c r="P182" s="208">
        <f t="shared" si="30"/>
        <v>5.51</v>
      </c>
      <c r="Q182" s="208"/>
      <c r="V182" s="197">
        <f t="shared" si="22"/>
        <v>99.95</v>
      </c>
      <c r="W182" s="197">
        <f t="shared" si="23"/>
        <v>100</v>
      </c>
      <c r="X182" s="197">
        <f t="shared" si="24"/>
        <v>5.51</v>
      </c>
    </row>
    <row r="183" spans="1:24" x14ac:dyDescent="0.35">
      <c r="A183" s="1" t="s">
        <v>570</v>
      </c>
      <c r="C183" s="1"/>
      <c r="D183" s="239">
        <v>100.47827259760905</v>
      </c>
      <c r="E183" s="239">
        <v>100.52853686604206</v>
      </c>
      <c r="F183" s="253">
        <v>4.3727215545349152</v>
      </c>
      <c r="G183" s="217"/>
      <c r="H183" s="1"/>
      <c r="I183" s="237"/>
      <c r="J183" s="237"/>
      <c r="K183" s="237"/>
      <c r="L183" s="1"/>
      <c r="M183" s="208"/>
      <c r="N183" s="208">
        <f t="shared" si="28"/>
        <v>100.47827259760905</v>
      </c>
      <c r="O183" s="208">
        <f t="shared" si="29"/>
        <v>100.52853686604206</v>
      </c>
      <c r="P183" s="208">
        <f t="shared" si="30"/>
        <v>4.3727215545349152</v>
      </c>
      <c r="Q183" s="208"/>
      <c r="V183" s="197">
        <f t="shared" si="22"/>
        <v>100.47827259760905</v>
      </c>
      <c r="W183" s="197">
        <f t="shared" si="23"/>
        <v>100.52853686604206</v>
      </c>
      <c r="X183" s="197">
        <f t="shared" si="24"/>
        <v>4.3727215545349152</v>
      </c>
    </row>
    <row r="184" spans="1:24" x14ac:dyDescent="0.35">
      <c r="A184" s="1" t="s">
        <v>571</v>
      </c>
      <c r="C184" s="1"/>
      <c r="D184" s="252">
        <v>100.45111147951636</v>
      </c>
      <c r="E184" s="252">
        <v>100.50136216059666</v>
      </c>
      <c r="F184" s="252">
        <v>4.2987606407725441</v>
      </c>
      <c r="H184" s="1"/>
      <c r="I184" s="237"/>
      <c r="J184" s="237"/>
      <c r="K184" s="237"/>
      <c r="L184" s="1"/>
      <c r="M184" s="208"/>
      <c r="N184" s="208">
        <f t="shared" si="28"/>
        <v>100.45111147951636</v>
      </c>
      <c r="O184" s="208">
        <f t="shared" si="29"/>
        <v>100.50136216059666</v>
      </c>
      <c r="P184" s="208">
        <f t="shared" si="30"/>
        <v>4.2987606407725441</v>
      </c>
      <c r="Q184" s="208"/>
      <c r="V184" s="197">
        <f t="shared" si="22"/>
        <v>100.45111147951636</v>
      </c>
      <c r="W184" s="197">
        <f t="shared" si="23"/>
        <v>100.50136216059666</v>
      </c>
      <c r="X184" s="197">
        <f t="shared" si="24"/>
        <v>4.2987606407725441</v>
      </c>
    </row>
    <row r="185" spans="1:24" x14ac:dyDescent="0.35">
      <c r="A185" s="1" t="s">
        <v>572</v>
      </c>
      <c r="C185" s="1"/>
      <c r="D185" s="252">
        <v>100.63703652340737</v>
      </c>
      <c r="E185" s="252">
        <v>100.68738021351413</v>
      </c>
      <c r="F185" s="252">
        <v>4.4382423999151879</v>
      </c>
      <c r="H185" s="1"/>
      <c r="I185" s="237"/>
      <c r="J185" s="237"/>
      <c r="K185" s="237"/>
      <c r="L185" s="1"/>
      <c r="M185" s="208"/>
      <c r="N185" s="208">
        <f t="shared" si="28"/>
        <v>100.63703652340737</v>
      </c>
      <c r="O185" s="208">
        <f t="shared" si="29"/>
        <v>100.68738021351413</v>
      </c>
      <c r="P185" s="208">
        <f t="shared" si="30"/>
        <v>4.4382423999151879</v>
      </c>
      <c r="Q185" s="208"/>
      <c r="V185" s="197">
        <f t="shared" si="22"/>
        <v>100.63703652340737</v>
      </c>
      <c r="W185" s="197">
        <f t="shared" si="23"/>
        <v>100.68738021351413</v>
      </c>
      <c r="X185" s="197">
        <f t="shared" si="24"/>
        <v>4.4382423999151879</v>
      </c>
    </row>
    <row r="186" spans="1:24" x14ac:dyDescent="0.35">
      <c r="A186" s="1" t="s">
        <v>573</v>
      </c>
      <c r="C186" s="1"/>
      <c r="D186" s="252">
        <v>100.62812881572776</v>
      </c>
      <c r="E186" s="252">
        <v>100.67846804975264</v>
      </c>
      <c r="F186" s="252">
        <v>4.7800687607024273</v>
      </c>
      <c r="H186" s="1"/>
      <c r="I186" s="237"/>
      <c r="J186" s="237"/>
      <c r="K186" s="237"/>
      <c r="L186" s="1"/>
      <c r="M186" s="208"/>
      <c r="N186" s="208">
        <f t="shared" si="28"/>
        <v>100.62812881572776</v>
      </c>
      <c r="O186" s="208">
        <f t="shared" si="29"/>
        <v>100.67846804975264</v>
      </c>
      <c r="P186" s="208">
        <f t="shared" si="30"/>
        <v>4.7800687607024273</v>
      </c>
      <c r="Q186" s="208"/>
      <c r="V186" s="197">
        <f t="shared" ref="V186:V207" si="31">+D186-R186</f>
        <v>100.62812881572776</v>
      </c>
      <c r="W186" s="197">
        <f t="shared" ref="W186:W207" si="32">+E186-S186</f>
        <v>100.67846804975264</v>
      </c>
      <c r="X186" s="197">
        <f t="shared" ref="X186:X207" si="33">+F186-T186</f>
        <v>4.7800687607024273</v>
      </c>
    </row>
    <row r="187" spans="1:24" x14ac:dyDescent="0.35">
      <c r="A187" s="1" t="s">
        <v>574</v>
      </c>
      <c r="C187" s="1"/>
      <c r="D187" s="252">
        <v>100.64399935504561</v>
      </c>
      <c r="E187" s="252">
        <v>100.69434652830975</v>
      </c>
      <c r="F187" s="252">
        <v>4.453452606437283</v>
      </c>
      <c r="H187" s="1"/>
      <c r="I187" s="237"/>
      <c r="J187" s="237"/>
      <c r="K187" s="237"/>
      <c r="L187" s="1"/>
      <c r="M187" s="208"/>
      <c r="N187" s="208">
        <f t="shared" si="28"/>
        <v>100.64399935504561</v>
      </c>
      <c r="O187" s="208">
        <f t="shared" si="29"/>
        <v>100.69434652830975</v>
      </c>
      <c r="P187" s="208">
        <f t="shared" si="30"/>
        <v>4.453452606437283</v>
      </c>
      <c r="Q187" s="208"/>
      <c r="V187" s="197">
        <f t="shared" si="31"/>
        <v>100.64399935504561</v>
      </c>
      <c r="W187" s="197">
        <f t="shared" si="32"/>
        <v>100.69434652830975</v>
      </c>
      <c r="X187" s="197">
        <f t="shared" si="33"/>
        <v>4.453452606437283</v>
      </c>
    </row>
    <row r="188" spans="1:24" x14ac:dyDescent="0.35">
      <c r="A188" s="1" t="s">
        <v>575</v>
      </c>
      <c r="C188" s="1"/>
      <c r="D188" s="252">
        <v>100.6393680230953</v>
      </c>
      <c r="E188" s="252">
        <v>100.68971287953507</v>
      </c>
      <c r="F188" s="252">
        <v>4.8105708731090049</v>
      </c>
      <c r="H188" s="1"/>
      <c r="I188" s="237"/>
      <c r="J188" s="237"/>
      <c r="K188" s="237"/>
      <c r="L188" s="1"/>
      <c r="M188" s="208"/>
      <c r="N188" s="208">
        <f t="shared" si="28"/>
        <v>100.6393680230953</v>
      </c>
      <c r="O188" s="208">
        <f t="shared" si="29"/>
        <v>100.68971287953507</v>
      </c>
      <c r="P188" s="208">
        <f t="shared" si="30"/>
        <v>4.8105708731090049</v>
      </c>
      <c r="Q188" s="208"/>
      <c r="V188" s="197">
        <f t="shared" si="31"/>
        <v>100.6393680230953</v>
      </c>
      <c r="W188" s="197">
        <f t="shared" si="32"/>
        <v>100.68971287953507</v>
      </c>
      <c r="X188" s="197">
        <f t="shared" si="33"/>
        <v>4.8105708731090049</v>
      </c>
    </row>
    <row r="189" spans="1:24" x14ac:dyDescent="0.35">
      <c r="A189" s="9" t="s">
        <v>576</v>
      </c>
      <c r="C189" s="1"/>
      <c r="D189" s="252">
        <v>97.95315483649189</v>
      </c>
      <c r="E189" s="252">
        <v>98.002155914449105</v>
      </c>
      <c r="F189" s="252">
        <v>5.6259999999999994</v>
      </c>
      <c r="H189" s="1"/>
      <c r="I189" s="237"/>
      <c r="J189" s="237"/>
      <c r="K189" s="237"/>
      <c r="L189" s="1"/>
      <c r="M189" s="208"/>
      <c r="N189" s="208">
        <f t="shared" si="28"/>
        <v>97.95315483649189</v>
      </c>
      <c r="O189" s="208">
        <f t="shared" si="29"/>
        <v>98.002155914449105</v>
      </c>
      <c r="P189" s="208">
        <f t="shared" si="30"/>
        <v>5.6259999999999994</v>
      </c>
      <c r="Q189" s="208"/>
      <c r="V189" s="197">
        <f t="shared" si="31"/>
        <v>97.95315483649189</v>
      </c>
      <c r="W189" s="197">
        <f t="shared" si="32"/>
        <v>98.002155914449105</v>
      </c>
      <c r="X189" s="197">
        <f t="shared" si="33"/>
        <v>5.6259999999999994</v>
      </c>
    </row>
    <row r="190" spans="1:24" x14ac:dyDescent="0.35">
      <c r="A190" s="9" t="s">
        <v>577</v>
      </c>
      <c r="C190" s="1"/>
      <c r="D190" s="252">
        <v>97.946416821668336</v>
      </c>
      <c r="E190" s="252">
        <v>97.995414528932798</v>
      </c>
      <c r="F190" s="252">
        <v>5.6259999999999994</v>
      </c>
      <c r="H190" s="1"/>
      <c r="I190" s="237"/>
      <c r="J190" s="237"/>
      <c r="K190" s="237"/>
      <c r="L190" s="1"/>
      <c r="M190" s="208"/>
      <c r="N190" s="208">
        <f t="shared" si="28"/>
        <v>97.946416821668336</v>
      </c>
      <c r="O190" s="208">
        <f t="shared" si="29"/>
        <v>97.995414528932798</v>
      </c>
      <c r="P190" s="208">
        <f t="shared" si="30"/>
        <v>5.6259999999999994</v>
      </c>
      <c r="Q190" s="208"/>
      <c r="V190" s="197">
        <f t="shared" si="31"/>
        <v>97.946416821668336</v>
      </c>
      <c r="W190" s="197">
        <f t="shared" si="32"/>
        <v>97.995414528932798</v>
      </c>
      <c r="X190" s="197">
        <f t="shared" si="33"/>
        <v>5.6259999999999994</v>
      </c>
    </row>
    <row r="191" spans="1:24" x14ac:dyDescent="0.35">
      <c r="A191" s="9" t="s">
        <v>578</v>
      </c>
      <c r="C191" s="1"/>
      <c r="D191" s="252">
        <v>100.65096218668386</v>
      </c>
      <c r="E191" s="252">
        <v>100.7013128431054</v>
      </c>
      <c r="F191" s="252">
        <v>4.4686607085362304</v>
      </c>
      <c r="H191" s="1"/>
      <c r="I191" s="237"/>
      <c r="J191" s="237"/>
      <c r="K191" s="237"/>
      <c r="L191" s="1"/>
      <c r="M191" s="208"/>
      <c r="N191" s="208">
        <f t="shared" si="28"/>
        <v>100.65096218668386</v>
      </c>
      <c r="O191" s="208">
        <f t="shared" si="29"/>
        <v>100.7013128431054</v>
      </c>
      <c r="P191" s="208">
        <f t="shared" si="30"/>
        <v>4.4686607085362304</v>
      </c>
      <c r="Q191" s="208"/>
      <c r="V191" s="197">
        <f t="shared" si="31"/>
        <v>100.65096218668386</v>
      </c>
      <c r="W191" s="197">
        <f t="shared" si="32"/>
        <v>100.7013128431054</v>
      </c>
      <c r="X191" s="197">
        <f t="shared" si="33"/>
        <v>4.4686607085362304</v>
      </c>
    </row>
    <row r="192" spans="1:24" x14ac:dyDescent="0.35">
      <c r="A192" s="1" t="s">
        <v>579</v>
      </c>
      <c r="C192" s="1"/>
      <c r="D192" s="252">
        <v>97.429737369530656</v>
      </c>
      <c r="E192" s="252">
        <v>97.478476607834565</v>
      </c>
      <c r="F192" s="252">
        <v>5.6839999999999993</v>
      </c>
      <c r="H192" s="1"/>
      <c r="I192" s="237"/>
      <c r="J192" s="237"/>
      <c r="K192" s="237"/>
      <c r="L192" s="1"/>
      <c r="M192" s="208"/>
      <c r="N192" s="208">
        <f t="shared" si="28"/>
        <v>97.429737369530656</v>
      </c>
      <c r="O192" s="208">
        <f t="shared" si="29"/>
        <v>97.478476607834565</v>
      </c>
      <c r="P192" s="208">
        <f t="shared" si="30"/>
        <v>5.6839999999999993</v>
      </c>
      <c r="Q192" s="208"/>
      <c r="V192" s="197">
        <f t="shared" si="31"/>
        <v>97.429737369530656</v>
      </c>
      <c r="W192" s="197">
        <f t="shared" si="32"/>
        <v>97.478476607834565</v>
      </c>
      <c r="X192" s="197">
        <f t="shared" si="33"/>
        <v>5.6839999999999993</v>
      </c>
    </row>
    <row r="193" spans="1:24" x14ac:dyDescent="0.35">
      <c r="A193" s="1" t="s">
        <v>580</v>
      </c>
      <c r="C193" s="1"/>
      <c r="D193" s="252">
        <v>97.425941782398937</v>
      </c>
      <c r="E193" s="252">
        <v>97.474679121959909</v>
      </c>
      <c r="F193" s="252">
        <v>5.6839999999999993</v>
      </c>
      <c r="H193" s="1"/>
      <c r="I193" s="237"/>
      <c r="J193" s="237"/>
      <c r="K193" s="237"/>
      <c r="L193" s="1"/>
      <c r="M193" s="208"/>
      <c r="N193" s="208">
        <f t="shared" si="28"/>
        <v>97.425941782398937</v>
      </c>
      <c r="O193" s="208">
        <f t="shared" si="29"/>
        <v>97.474679121959909</v>
      </c>
      <c r="P193" s="208">
        <f t="shared" si="30"/>
        <v>5.6839999999999993</v>
      </c>
      <c r="Q193" s="208"/>
      <c r="V193" s="197">
        <f t="shared" si="31"/>
        <v>97.425941782398937</v>
      </c>
      <c r="W193" s="197">
        <f t="shared" si="32"/>
        <v>97.474679121959909</v>
      </c>
      <c r="X193" s="197">
        <f t="shared" si="33"/>
        <v>5.6839999999999993</v>
      </c>
    </row>
    <row r="194" spans="1:24" x14ac:dyDescent="0.35">
      <c r="A194" s="9" t="s">
        <v>581</v>
      </c>
      <c r="C194" s="1"/>
      <c r="D194" s="252">
        <v>97.422152019078709</v>
      </c>
      <c r="E194" s="252">
        <v>97.470887462810111</v>
      </c>
      <c r="F194" s="252">
        <v>5.6839999999999993</v>
      </c>
      <c r="H194" s="1"/>
      <c r="I194" s="237"/>
      <c r="J194" s="237"/>
      <c r="K194" s="237"/>
      <c r="L194" s="1"/>
      <c r="M194" s="208"/>
      <c r="N194" s="208">
        <f t="shared" si="28"/>
        <v>97.422152019078709</v>
      </c>
      <c r="O194" s="208">
        <f t="shared" si="29"/>
        <v>97.470887462810111</v>
      </c>
      <c r="P194" s="208">
        <f t="shared" si="30"/>
        <v>5.6839999999999993</v>
      </c>
      <c r="Q194" s="208"/>
      <c r="V194" s="197">
        <f t="shared" si="31"/>
        <v>97.422152019078709</v>
      </c>
      <c r="W194" s="197">
        <f t="shared" si="32"/>
        <v>97.470887462810111</v>
      </c>
      <c r="X194" s="197">
        <f t="shared" si="33"/>
        <v>5.6839999999999993</v>
      </c>
    </row>
    <row r="195" spans="1:24" x14ac:dyDescent="0.35">
      <c r="A195" s="9" t="s">
        <v>582</v>
      </c>
      <c r="B195" s="9"/>
      <c r="C195" s="1"/>
      <c r="D195" s="252">
        <v>95.46881562026519</v>
      </c>
      <c r="E195" s="252">
        <v>95.516573907218799</v>
      </c>
      <c r="F195" s="252">
        <v>5.6839999999999993</v>
      </c>
      <c r="H195" s="1"/>
      <c r="I195" s="237"/>
      <c r="J195" s="237"/>
      <c r="K195" s="237"/>
      <c r="L195" s="1"/>
      <c r="M195" s="208"/>
      <c r="N195" s="208">
        <f t="shared" si="28"/>
        <v>95.46881562026519</v>
      </c>
      <c r="O195" s="208">
        <f t="shared" si="29"/>
        <v>95.516573907218799</v>
      </c>
      <c r="P195" s="208">
        <f t="shared" si="30"/>
        <v>5.6839999999999993</v>
      </c>
      <c r="Q195" s="208"/>
      <c r="V195" s="197">
        <f t="shared" si="31"/>
        <v>95.46881562026519</v>
      </c>
      <c r="W195" s="197">
        <f t="shared" si="32"/>
        <v>95.516573907218799</v>
      </c>
      <c r="X195" s="197">
        <f t="shared" si="33"/>
        <v>5.6839999999999993</v>
      </c>
    </row>
    <row r="196" spans="1:24" x14ac:dyDescent="0.35">
      <c r="A196" s="9" t="s">
        <v>583</v>
      </c>
      <c r="B196" s="9"/>
      <c r="C196" s="1"/>
      <c r="D196" s="252">
        <v>100.65060723046284</v>
      </c>
      <c r="E196" s="252">
        <v>100.70095770931749</v>
      </c>
      <c r="F196" s="252">
        <v>4.8410661734440827</v>
      </c>
      <c r="H196" s="1"/>
      <c r="I196" s="237"/>
      <c r="J196" s="237"/>
      <c r="K196" s="237"/>
      <c r="L196" s="1"/>
      <c r="M196" s="208"/>
      <c r="N196" s="208">
        <f t="shared" si="28"/>
        <v>100.65060723046284</v>
      </c>
      <c r="O196" s="208">
        <f t="shared" si="29"/>
        <v>100.70095770931749</v>
      </c>
      <c r="P196" s="208">
        <f t="shared" si="30"/>
        <v>4.8410661734440827</v>
      </c>
      <c r="Q196" s="208"/>
      <c r="V196" s="197">
        <f t="shared" si="31"/>
        <v>100.65060723046284</v>
      </c>
      <c r="W196" s="197">
        <f t="shared" si="32"/>
        <v>100.70095770931749</v>
      </c>
      <c r="X196" s="197">
        <f t="shared" si="33"/>
        <v>4.8410661734440827</v>
      </c>
    </row>
    <row r="197" spans="1:24" x14ac:dyDescent="0.35">
      <c r="A197" s="9" t="s">
        <v>584</v>
      </c>
      <c r="B197" s="9"/>
      <c r="C197" s="1"/>
      <c r="D197" s="252">
        <v>100.48951180497659</v>
      </c>
      <c r="E197" s="252">
        <v>100.53978169582449</v>
      </c>
      <c r="F197" s="252">
        <v>4.4033147131687684</v>
      </c>
      <c r="H197" s="1"/>
      <c r="I197" s="237"/>
      <c r="J197" s="237"/>
      <c r="K197" s="237"/>
      <c r="L197" s="1"/>
      <c r="M197" s="208"/>
      <c r="N197" s="208">
        <f t="shared" si="28"/>
        <v>100.48951180497659</v>
      </c>
      <c r="O197" s="208">
        <f t="shared" si="29"/>
        <v>100.53978169582449</v>
      </c>
      <c r="P197" s="208">
        <f t="shared" si="30"/>
        <v>4.4033147131687684</v>
      </c>
      <c r="Q197" s="208"/>
      <c r="V197" s="197">
        <f t="shared" si="31"/>
        <v>100.48951180497659</v>
      </c>
      <c r="W197" s="197">
        <f t="shared" si="32"/>
        <v>100.53978169582449</v>
      </c>
      <c r="X197" s="197">
        <f t="shared" si="33"/>
        <v>4.4033147131687684</v>
      </c>
    </row>
    <row r="198" spans="1:24" x14ac:dyDescent="0.35">
      <c r="A198" s="9" t="s">
        <v>585</v>
      </c>
      <c r="C198" s="1"/>
      <c r="D198" s="252">
        <v>95.07372260986287</v>
      </c>
      <c r="E198" s="252">
        <v>95.121283251488606</v>
      </c>
      <c r="F198" s="252">
        <v>5.7419999999999991</v>
      </c>
      <c r="H198" s="1"/>
      <c r="I198" s="237"/>
      <c r="J198" s="237"/>
      <c r="K198" s="237"/>
      <c r="L198" s="1"/>
      <c r="M198" s="208"/>
      <c r="N198" s="208">
        <f t="shared" si="28"/>
        <v>95.07372260986287</v>
      </c>
      <c r="O198" s="208">
        <f t="shared" si="29"/>
        <v>95.121283251488606</v>
      </c>
      <c r="P198" s="208">
        <f t="shared" si="30"/>
        <v>5.7419999999999991</v>
      </c>
      <c r="Q198" s="208"/>
      <c r="V198" s="197">
        <f t="shared" si="31"/>
        <v>95.07372260986287</v>
      </c>
      <c r="W198" s="197">
        <f t="shared" si="32"/>
        <v>95.121283251488606</v>
      </c>
      <c r="X198" s="197">
        <f t="shared" si="33"/>
        <v>5.7419999999999991</v>
      </c>
    </row>
    <row r="199" spans="1:24" x14ac:dyDescent="0.35">
      <c r="A199" s="9" t="s">
        <v>586</v>
      </c>
      <c r="C199" s="1"/>
      <c r="D199" s="252">
        <v>95.032785157145398</v>
      </c>
      <c r="E199" s="252">
        <v>95.080325319805297</v>
      </c>
      <c r="F199" s="252">
        <v>5.7419999999999991</v>
      </c>
      <c r="H199" s="1"/>
      <c r="I199" s="237"/>
      <c r="J199" s="237"/>
      <c r="K199" s="237"/>
      <c r="L199" s="1"/>
      <c r="M199" s="208"/>
      <c r="N199" s="208">
        <f t="shared" si="28"/>
        <v>95.032785157145398</v>
      </c>
      <c r="O199" s="208">
        <f t="shared" si="29"/>
        <v>95.080325319805297</v>
      </c>
      <c r="P199" s="208">
        <f t="shared" si="30"/>
        <v>5.7419999999999991</v>
      </c>
      <c r="Q199" s="208"/>
      <c r="V199" s="197">
        <f t="shared" si="31"/>
        <v>95.032785157145398</v>
      </c>
      <c r="W199" s="197">
        <f t="shared" si="32"/>
        <v>95.080325319805297</v>
      </c>
      <c r="X199" s="197">
        <f t="shared" si="33"/>
        <v>5.7419999999999991</v>
      </c>
    </row>
    <row r="200" spans="1:24" x14ac:dyDescent="0.35">
      <c r="A200" s="9" t="s">
        <v>587</v>
      </c>
      <c r="B200" s="9"/>
      <c r="C200" s="1"/>
      <c r="D200" s="252">
        <v>95.177889708807072</v>
      </c>
      <c r="E200" s="252">
        <v>95.225502460037092</v>
      </c>
      <c r="F200" s="252">
        <v>5.7419999999999991</v>
      </c>
      <c r="H200" s="1"/>
      <c r="I200" s="237"/>
      <c r="J200" s="237"/>
      <c r="K200" s="237"/>
      <c r="L200" s="1"/>
      <c r="M200" s="208"/>
      <c r="N200" s="208">
        <f t="shared" si="28"/>
        <v>95.177889708807072</v>
      </c>
      <c r="O200" s="208">
        <f t="shared" si="29"/>
        <v>95.225502460037092</v>
      </c>
      <c r="P200" s="208">
        <f t="shared" si="30"/>
        <v>5.7419999999999991</v>
      </c>
      <c r="Q200" s="208"/>
      <c r="V200" s="197">
        <f t="shared" si="31"/>
        <v>95.177889708807072</v>
      </c>
      <c r="W200" s="197">
        <f t="shared" si="32"/>
        <v>95.225502460037092</v>
      </c>
      <c r="X200" s="197">
        <f t="shared" si="33"/>
        <v>5.7419999999999991</v>
      </c>
    </row>
    <row r="201" spans="1:24" x14ac:dyDescent="0.35">
      <c r="A201" s="9" t="s">
        <v>588</v>
      </c>
      <c r="B201" s="9"/>
      <c r="C201" s="1"/>
      <c r="D201" s="252">
        <v>93.351036201513324</v>
      </c>
      <c r="E201" s="252">
        <v>93.39773506904784</v>
      </c>
      <c r="F201" s="252">
        <v>5.7419999999999991</v>
      </c>
      <c r="H201" s="1"/>
      <c r="I201" s="237"/>
      <c r="J201" s="237"/>
      <c r="K201" s="237"/>
      <c r="L201" s="1"/>
      <c r="M201" s="208"/>
      <c r="N201" s="208">
        <f t="shared" si="28"/>
        <v>93.351036201513324</v>
      </c>
      <c r="O201" s="208">
        <f t="shared" si="29"/>
        <v>93.39773506904784</v>
      </c>
      <c r="P201" s="208">
        <f t="shared" si="30"/>
        <v>5.7419999999999991</v>
      </c>
      <c r="Q201" s="208"/>
      <c r="V201" s="197">
        <f t="shared" si="31"/>
        <v>93.351036201513324</v>
      </c>
      <c r="W201" s="197">
        <f t="shared" si="32"/>
        <v>93.39773506904784</v>
      </c>
      <c r="X201" s="197">
        <f t="shared" si="33"/>
        <v>5.7419999999999991</v>
      </c>
    </row>
    <row r="202" spans="1:24" x14ac:dyDescent="0.35">
      <c r="A202" s="9" t="s">
        <v>589</v>
      </c>
      <c r="B202" s="9"/>
      <c r="C202" s="1"/>
      <c r="D202" s="252">
        <v>92.148624329979626</v>
      </c>
      <c r="E202" s="252">
        <v>92.194721690825034</v>
      </c>
      <c r="F202" s="252">
        <v>5.7999999999999989</v>
      </c>
      <c r="H202" s="1"/>
      <c r="I202" s="237"/>
      <c r="J202" s="237"/>
      <c r="K202" s="237"/>
      <c r="L202" s="1"/>
      <c r="M202" s="208"/>
      <c r="N202" s="208">
        <f t="shared" si="28"/>
        <v>92.148624329979626</v>
      </c>
      <c r="O202" s="208">
        <f t="shared" si="29"/>
        <v>92.194721690825034</v>
      </c>
      <c r="P202" s="208">
        <f t="shared" si="30"/>
        <v>5.7999999999999989</v>
      </c>
      <c r="Q202" s="208"/>
      <c r="V202" s="197">
        <f t="shared" si="31"/>
        <v>92.148624329979626</v>
      </c>
      <c r="W202" s="197">
        <f t="shared" si="32"/>
        <v>92.194721690825034</v>
      </c>
      <c r="X202" s="197">
        <f t="shared" si="33"/>
        <v>5.7999999999999989</v>
      </c>
    </row>
    <row r="203" spans="1:24" x14ac:dyDescent="0.35">
      <c r="A203" s="9" t="s">
        <v>590</v>
      </c>
      <c r="B203" s="9"/>
      <c r="C203" s="1"/>
      <c r="D203" s="252">
        <v>92.062994162822406</v>
      </c>
      <c r="E203" s="252">
        <v>92.109048687165981</v>
      </c>
      <c r="F203" s="252">
        <v>5.7999999999999989</v>
      </c>
      <c r="H203" s="1"/>
      <c r="I203" s="237"/>
      <c r="J203" s="237"/>
      <c r="K203" s="237"/>
      <c r="L203" s="1"/>
      <c r="M203" s="208"/>
      <c r="N203" s="208">
        <f t="shared" si="28"/>
        <v>92.062994162822406</v>
      </c>
      <c r="O203" s="208">
        <f t="shared" si="29"/>
        <v>92.109048687165981</v>
      </c>
      <c r="P203" s="208">
        <f t="shared" si="30"/>
        <v>5.7999999999999989</v>
      </c>
      <c r="Q203" s="208"/>
      <c r="V203" s="197">
        <f t="shared" si="31"/>
        <v>92.062994162822406</v>
      </c>
      <c r="W203" s="197">
        <f t="shared" si="32"/>
        <v>92.109048687165981</v>
      </c>
      <c r="X203" s="197">
        <f t="shared" si="33"/>
        <v>5.7999999999999989</v>
      </c>
    </row>
    <row r="204" spans="1:24" x14ac:dyDescent="0.35">
      <c r="A204" s="9" t="s">
        <v>591</v>
      </c>
      <c r="B204" s="9"/>
      <c r="C204" s="1"/>
      <c r="D204" s="252">
        <v>92.378890608876574</v>
      </c>
      <c r="E204" s="252">
        <v>92.4251031604568</v>
      </c>
      <c r="F204" s="252">
        <v>5.7999999999999989</v>
      </c>
      <c r="H204" s="1"/>
      <c r="I204" s="237"/>
      <c r="J204" s="237"/>
      <c r="K204" s="237"/>
      <c r="L204" s="1"/>
      <c r="M204" s="208"/>
      <c r="N204" s="208">
        <f t="shared" si="28"/>
        <v>92.378890608876574</v>
      </c>
      <c r="O204" s="208">
        <f t="shared" si="29"/>
        <v>92.4251031604568</v>
      </c>
      <c r="P204" s="208">
        <f t="shared" si="30"/>
        <v>5.7999999999999989</v>
      </c>
      <c r="Q204" s="208"/>
      <c r="V204" s="197">
        <f t="shared" si="31"/>
        <v>92.378890608876574</v>
      </c>
      <c r="W204" s="197">
        <f t="shared" si="32"/>
        <v>92.4251031604568</v>
      </c>
      <c r="X204" s="197">
        <f t="shared" si="33"/>
        <v>5.7999999999999989</v>
      </c>
    </row>
    <row r="205" spans="1:24" x14ac:dyDescent="0.35">
      <c r="A205" s="9" t="s">
        <v>592</v>
      </c>
      <c r="B205" s="9"/>
      <c r="C205" s="1"/>
      <c r="D205" s="252">
        <v>93.307170901741344</v>
      </c>
      <c r="E205" s="252">
        <v>93.353847825654171</v>
      </c>
      <c r="F205" s="252">
        <v>5.7999999999999989</v>
      </c>
      <c r="H205" s="1"/>
      <c r="I205" s="237"/>
      <c r="J205" s="237"/>
      <c r="K205" s="237"/>
      <c r="L205" s="1"/>
      <c r="M205" s="208"/>
      <c r="N205" s="208">
        <f t="shared" si="28"/>
        <v>93.307170901741344</v>
      </c>
      <c r="O205" s="208">
        <f t="shared" si="29"/>
        <v>93.353847825654171</v>
      </c>
      <c r="P205" s="208">
        <f t="shared" si="30"/>
        <v>5.7999999999999989</v>
      </c>
      <c r="Q205" s="208"/>
      <c r="V205" s="197">
        <f t="shared" si="31"/>
        <v>93.307170901741344</v>
      </c>
      <c r="W205" s="197">
        <f t="shared" si="32"/>
        <v>93.353847825654171</v>
      </c>
      <c r="X205" s="197">
        <f t="shared" si="33"/>
        <v>5.7999999999999989</v>
      </c>
    </row>
    <row r="206" spans="1:24" x14ac:dyDescent="0.35">
      <c r="A206" s="9" t="s">
        <v>593</v>
      </c>
      <c r="B206" s="9"/>
      <c r="C206" s="1"/>
      <c r="D206" s="252">
        <v>94.197300448112514</v>
      </c>
      <c r="E206" s="252">
        <v>94.244422659442236</v>
      </c>
      <c r="F206" s="252">
        <v>5.8579999999999988</v>
      </c>
      <c r="H206" s="1"/>
      <c r="I206" s="237"/>
      <c r="J206" s="237"/>
      <c r="K206" s="237"/>
      <c r="L206" s="1"/>
      <c r="M206" s="208"/>
      <c r="N206" s="208">
        <f t="shared" si="28"/>
        <v>94.197300448112514</v>
      </c>
      <c r="O206" s="208">
        <f t="shared" si="29"/>
        <v>94.244422659442236</v>
      </c>
      <c r="P206" s="208">
        <f t="shared" si="30"/>
        <v>5.8579999999999988</v>
      </c>
      <c r="Q206" s="208"/>
      <c r="V206" s="197">
        <f t="shared" si="31"/>
        <v>94.197300448112514</v>
      </c>
      <c r="W206" s="197">
        <f t="shared" si="32"/>
        <v>94.244422659442236</v>
      </c>
      <c r="X206" s="197">
        <f t="shared" si="33"/>
        <v>5.8579999999999988</v>
      </c>
    </row>
    <row r="207" spans="1:24" x14ac:dyDescent="0.35">
      <c r="A207" s="9" t="s">
        <v>594</v>
      </c>
      <c r="B207" s="9"/>
      <c r="C207" s="1"/>
      <c r="D207" s="252">
        <v>94.752988503695761</v>
      </c>
      <c r="E207" s="252">
        <v>94.800388698044785</v>
      </c>
      <c r="F207" s="252">
        <v>5.8579999999999988</v>
      </c>
      <c r="H207" s="1"/>
      <c r="I207" s="237"/>
      <c r="J207" s="237"/>
      <c r="K207" s="237"/>
      <c r="L207" s="1"/>
      <c r="M207" s="208"/>
      <c r="N207" s="208">
        <f t="shared" si="28"/>
        <v>94.752988503695761</v>
      </c>
      <c r="O207" s="208">
        <f t="shared" si="29"/>
        <v>94.800388698044785</v>
      </c>
      <c r="P207" s="208">
        <f t="shared" si="30"/>
        <v>5.8579999999999988</v>
      </c>
      <c r="Q207" s="208"/>
      <c r="V207" s="197">
        <f t="shared" si="31"/>
        <v>94.752988503695761</v>
      </c>
      <c r="W207" s="197">
        <f t="shared" si="32"/>
        <v>94.800388698044785</v>
      </c>
      <c r="X207" s="197">
        <f t="shared" si="33"/>
        <v>5.8579999999999988</v>
      </c>
    </row>
    <row r="208" spans="1:24" x14ac:dyDescent="0.35">
      <c r="A208" s="9" t="s">
        <v>595</v>
      </c>
      <c r="B208" s="9"/>
      <c r="C208" s="1"/>
      <c r="D208" s="252">
        <v>94.184611695943545</v>
      </c>
      <c r="E208" s="252">
        <v>94.231727559723396</v>
      </c>
      <c r="F208" s="252">
        <v>5.8579999999999988</v>
      </c>
      <c r="H208" s="1"/>
      <c r="I208" s="237"/>
      <c r="J208" s="237"/>
      <c r="K208" s="237"/>
      <c r="L208" s="1"/>
      <c r="M208" s="208"/>
      <c r="N208" s="208">
        <f t="shared" si="28"/>
        <v>94.184611695943545</v>
      </c>
      <c r="O208" s="208">
        <f t="shared" si="29"/>
        <v>94.231727559723396</v>
      </c>
      <c r="P208" s="208">
        <f t="shared" si="30"/>
        <v>5.8579999999999988</v>
      </c>
      <c r="Q208" s="208"/>
      <c r="V208" s="197">
        <f t="shared" ref="V208:V221" si="34">+D208-R208</f>
        <v>94.184611695943545</v>
      </c>
      <c r="W208" s="197">
        <f t="shared" ref="W208:W221" si="35">+E208-S208</f>
        <v>94.231727559723396</v>
      </c>
      <c r="X208" s="197">
        <f t="shared" ref="X208:X221" si="36">+F208-T208</f>
        <v>5.8579999999999988</v>
      </c>
    </row>
    <row r="209" spans="1:24" x14ac:dyDescent="0.35">
      <c r="A209" s="9" t="s">
        <v>604</v>
      </c>
      <c r="B209" s="9"/>
      <c r="C209" s="1"/>
      <c r="D209" s="252">
        <v>97.269241862877266</v>
      </c>
      <c r="E209" s="252">
        <v>97.317900813283899</v>
      </c>
      <c r="F209" s="252">
        <v>5.8579999999999988</v>
      </c>
      <c r="H209" s="1"/>
      <c r="I209" s="237"/>
      <c r="J209" s="237"/>
      <c r="K209" s="237"/>
      <c r="L209" s="1"/>
      <c r="M209" s="208"/>
      <c r="N209" s="208">
        <f t="shared" si="28"/>
        <v>97.269241862877266</v>
      </c>
      <c r="O209" s="208">
        <f t="shared" si="29"/>
        <v>97.317900813283899</v>
      </c>
      <c r="P209" s="208">
        <f t="shared" si="30"/>
        <v>5.8579999999999988</v>
      </c>
      <c r="Q209" s="208"/>
      <c r="V209" s="197">
        <f t="shared" si="34"/>
        <v>97.269241862877266</v>
      </c>
      <c r="W209" s="197">
        <f t="shared" si="35"/>
        <v>97.317900813283899</v>
      </c>
      <c r="X209" s="197">
        <f t="shared" si="36"/>
        <v>5.8579999999999988</v>
      </c>
    </row>
    <row r="210" spans="1:24" x14ac:dyDescent="0.35">
      <c r="A210" s="9" t="s">
        <v>629</v>
      </c>
      <c r="B210" s="9"/>
      <c r="C210" s="1"/>
      <c r="D210" s="252">
        <v>96.649565346397722</v>
      </c>
      <c r="E210" s="252">
        <v>96.697914303549496</v>
      </c>
      <c r="F210" s="252">
        <v>5.9159999999999986</v>
      </c>
      <c r="H210" s="1"/>
      <c r="I210" s="237"/>
      <c r="J210" s="237"/>
      <c r="K210" s="237"/>
      <c r="L210" s="1"/>
      <c r="M210" s="208"/>
      <c r="N210" s="208">
        <f t="shared" si="28"/>
        <v>96.649565346397722</v>
      </c>
      <c r="O210" s="208">
        <f t="shared" si="29"/>
        <v>96.697914303549496</v>
      </c>
      <c r="P210" s="208">
        <f t="shared" si="30"/>
        <v>5.9159999999999986</v>
      </c>
      <c r="Q210" s="208"/>
      <c r="V210" s="197">
        <f t="shared" si="34"/>
        <v>96.649565346397722</v>
      </c>
      <c r="W210" s="197">
        <f t="shared" si="35"/>
        <v>96.697914303549496</v>
      </c>
      <c r="X210" s="197">
        <f t="shared" si="36"/>
        <v>5.9159999999999986</v>
      </c>
    </row>
    <row r="211" spans="1:24" x14ac:dyDescent="0.35">
      <c r="A211" s="9" t="s">
        <v>636</v>
      </c>
      <c r="B211" s="9"/>
      <c r="C211" s="1"/>
      <c r="D211" s="252">
        <v>99.781856012018437</v>
      </c>
      <c r="E211" s="252">
        <v>99.831771897967414</v>
      </c>
      <c r="F211" s="252">
        <v>5.9159999999999986</v>
      </c>
      <c r="H211" s="1"/>
      <c r="L211" s="1"/>
      <c r="M211" s="1"/>
      <c r="N211" s="208">
        <f t="shared" si="28"/>
        <v>99.781856012018437</v>
      </c>
      <c r="O211" s="208">
        <f t="shared" si="29"/>
        <v>99.831771897967414</v>
      </c>
      <c r="P211" s="208">
        <f t="shared" si="30"/>
        <v>5.9159999999999986</v>
      </c>
      <c r="Q211" s="208"/>
      <c r="V211" s="197">
        <f t="shared" si="34"/>
        <v>99.781856012018437</v>
      </c>
      <c r="W211" s="197">
        <f t="shared" si="35"/>
        <v>99.831771897967414</v>
      </c>
      <c r="X211" s="197">
        <f t="shared" si="36"/>
        <v>5.9159999999999986</v>
      </c>
    </row>
    <row r="212" spans="1:24" x14ac:dyDescent="0.35">
      <c r="A212" s="9" t="s">
        <v>642</v>
      </c>
      <c r="B212" s="9"/>
      <c r="C212" s="1"/>
      <c r="D212" s="252">
        <v>100.31040491263656</v>
      </c>
      <c r="E212" s="252">
        <v>100.36058520523918</v>
      </c>
      <c r="F212" s="252">
        <v>5.9159999999999986</v>
      </c>
      <c r="H212" s="1"/>
      <c r="I212" s="237"/>
      <c r="J212" s="237"/>
      <c r="K212" s="237"/>
      <c r="L212" s="1"/>
      <c r="M212" s="1"/>
      <c r="N212" s="208">
        <f t="shared" si="28"/>
        <v>100.31040491263656</v>
      </c>
      <c r="O212" s="208">
        <f t="shared" si="29"/>
        <v>100.36058520523918</v>
      </c>
      <c r="P212" s="208">
        <f t="shared" si="30"/>
        <v>5.9159999999999986</v>
      </c>
      <c r="Q212" s="208"/>
      <c r="V212" s="197">
        <f t="shared" si="34"/>
        <v>100.31040491263656</v>
      </c>
      <c r="W212" s="197">
        <f t="shared" si="35"/>
        <v>100.36058520523918</v>
      </c>
      <c r="X212" s="197">
        <f t="shared" si="36"/>
        <v>5.9159999999999986</v>
      </c>
    </row>
    <row r="213" spans="1:24" x14ac:dyDescent="0.35">
      <c r="A213" s="9" t="s">
        <v>648</v>
      </c>
      <c r="B213" s="9"/>
      <c r="C213" s="1"/>
      <c r="D213" s="252">
        <v>100.84804230731976</v>
      </c>
      <c r="E213" s="252">
        <v>100.89849155309631</v>
      </c>
      <c r="F213" s="252">
        <v>5.9159999999999986</v>
      </c>
      <c r="H213" s="1"/>
      <c r="I213" s="237"/>
      <c r="J213" s="237"/>
      <c r="K213" s="237"/>
      <c r="L213" s="1"/>
      <c r="M213" s="1"/>
      <c r="N213" s="208">
        <f t="shared" si="28"/>
        <v>100.84804230731976</v>
      </c>
      <c r="O213" s="208">
        <f t="shared" si="29"/>
        <v>100.89849155309631</v>
      </c>
      <c r="P213" s="208">
        <f t="shared" si="30"/>
        <v>5.9159999999999986</v>
      </c>
      <c r="Q213" s="208"/>
      <c r="V213" s="197">
        <f t="shared" si="34"/>
        <v>100.84804230731976</v>
      </c>
      <c r="W213" s="197">
        <f t="shared" si="35"/>
        <v>100.89849155309631</v>
      </c>
      <c r="X213" s="197">
        <f t="shared" si="36"/>
        <v>5.9159999999999986</v>
      </c>
    </row>
    <row r="214" spans="1:24" x14ac:dyDescent="0.35">
      <c r="A214" s="9" t="s">
        <v>657</v>
      </c>
      <c r="B214" s="9"/>
      <c r="C214" s="1"/>
      <c r="D214" s="252">
        <v>100.85564440340742</v>
      </c>
      <c r="E214" s="252">
        <v>100.90609745213348</v>
      </c>
      <c r="F214" s="252">
        <v>5.9159999999999986</v>
      </c>
      <c r="H214" s="1"/>
      <c r="I214" s="237"/>
      <c r="J214" s="237"/>
      <c r="K214" s="237"/>
      <c r="L214" s="1"/>
      <c r="M214" s="1"/>
      <c r="N214" s="208">
        <f t="shared" si="28"/>
        <v>100.85564440340742</v>
      </c>
      <c r="O214" s="208">
        <f t="shared" si="29"/>
        <v>100.90609745213348</v>
      </c>
      <c r="P214" s="208">
        <f t="shared" si="30"/>
        <v>5.9159999999999986</v>
      </c>
      <c r="Q214" s="208"/>
      <c r="V214" s="197">
        <f t="shared" si="34"/>
        <v>100.85564440340742</v>
      </c>
      <c r="W214" s="197">
        <f t="shared" si="35"/>
        <v>100.90609745213348</v>
      </c>
      <c r="X214" s="197">
        <f t="shared" si="36"/>
        <v>5.9159999999999986</v>
      </c>
    </row>
    <row r="215" spans="1:24" x14ac:dyDescent="0.35">
      <c r="A215" s="9" t="s">
        <v>663</v>
      </c>
      <c r="B215" s="9"/>
      <c r="C215" s="1"/>
      <c r="D215" s="252">
        <v>100.23140601896664</v>
      </c>
      <c r="E215" s="252">
        <v>100.28154679236282</v>
      </c>
      <c r="F215" s="252">
        <v>5.9739999999999984</v>
      </c>
      <c r="H215" s="1"/>
      <c r="I215" s="237"/>
      <c r="J215" s="237"/>
      <c r="K215" s="237"/>
      <c r="L215" s="1"/>
      <c r="M215" s="1"/>
      <c r="N215" s="208">
        <f t="shared" si="28"/>
        <v>100.23140601896664</v>
      </c>
      <c r="O215" s="208">
        <f t="shared" si="29"/>
        <v>100.28154679236282</v>
      </c>
      <c r="P215" s="208">
        <f t="shared" si="30"/>
        <v>5.9739999999999984</v>
      </c>
      <c r="Q215" s="208"/>
      <c r="V215" s="197">
        <f t="shared" si="34"/>
        <v>100.23140601896664</v>
      </c>
      <c r="W215" s="197">
        <f t="shared" si="35"/>
        <v>100.28154679236282</v>
      </c>
      <c r="X215" s="197">
        <f t="shared" si="36"/>
        <v>5.9739999999999984</v>
      </c>
    </row>
    <row r="216" spans="1:24" x14ac:dyDescent="0.35">
      <c r="A216" s="9" t="s">
        <v>666</v>
      </c>
      <c r="B216" s="9"/>
      <c r="C216" s="1"/>
      <c r="D216" s="252">
        <v>100.23432566777974</v>
      </c>
      <c r="E216" s="252">
        <v>100.28446790173061</v>
      </c>
      <c r="F216" s="252">
        <v>5.9739999999999984</v>
      </c>
      <c r="H216" s="1"/>
      <c r="I216" s="237"/>
      <c r="J216" s="237"/>
      <c r="K216" s="237"/>
      <c r="L216" s="1"/>
      <c r="M216" s="1"/>
      <c r="N216" s="208">
        <f t="shared" si="28"/>
        <v>100.23432566777974</v>
      </c>
      <c r="O216" s="208">
        <f t="shared" si="29"/>
        <v>100.28446790173061</v>
      </c>
      <c r="P216" s="208">
        <f t="shared" si="30"/>
        <v>5.9739999999999984</v>
      </c>
      <c r="Q216" s="208"/>
      <c r="V216" s="197">
        <f t="shared" si="34"/>
        <v>100.23432566777974</v>
      </c>
      <c r="W216" s="197">
        <f t="shared" si="35"/>
        <v>100.28446790173061</v>
      </c>
      <c r="X216" s="197">
        <f t="shared" si="36"/>
        <v>5.9739999999999984</v>
      </c>
    </row>
    <row r="217" spans="1:24" x14ac:dyDescent="0.35">
      <c r="A217" s="9" t="s">
        <v>672</v>
      </c>
      <c r="B217" s="9"/>
      <c r="C217" s="1"/>
      <c r="D217" s="252">
        <v>100.23654478129525</v>
      </c>
      <c r="E217" s="252">
        <v>100.28668812535793</v>
      </c>
      <c r="F217" s="252">
        <v>5.9739999999999984</v>
      </c>
      <c r="H217" s="1"/>
      <c r="I217" s="236"/>
      <c r="J217" s="236"/>
      <c r="K217" s="237"/>
      <c r="L217" s="1"/>
      <c r="M217" s="1"/>
      <c r="N217" s="208">
        <f t="shared" si="28"/>
        <v>100.23654478129525</v>
      </c>
      <c r="O217" s="208">
        <f t="shared" si="29"/>
        <v>100.28668812535793</v>
      </c>
      <c r="P217" s="208">
        <f t="shared" si="30"/>
        <v>5.9739999999999984</v>
      </c>
      <c r="Q217" s="208"/>
      <c r="V217" s="197">
        <f t="shared" si="34"/>
        <v>100.23654478129525</v>
      </c>
      <c r="W217" s="197">
        <f t="shared" si="35"/>
        <v>100.28668812535793</v>
      </c>
      <c r="X217" s="197">
        <f t="shared" si="36"/>
        <v>5.9739999999999984</v>
      </c>
    </row>
    <row r="218" spans="1:24" x14ac:dyDescent="0.35">
      <c r="A218" s="9" t="s">
        <v>679</v>
      </c>
      <c r="B218" s="9"/>
      <c r="C218" s="1"/>
      <c r="D218" s="252">
        <v>99.596234971392832</v>
      </c>
      <c r="E218" s="252">
        <v>99.646058000393026</v>
      </c>
      <c r="F218" s="252">
        <v>6.0319999999999983</v>
      </c>
      <c r="H218" s="1"/>
      <c r="I218" s="236"/>
      <c r="J218" s="236"/>
      <c r="K218" s="237"/>
      <c r="L218" s="1"/>
      <c r="M218" s="1"/>
      <c r="N218" s="208">
        <f t="shared" si="28"/>
        <v>99.596234971392832</v>
      </c>
      <c r="O218" s="208">
        <f t="shared" si="29"/>
        <v>99.646058000393026</v>
      </c>
      <c r="P218" s="208">
        <f t="shared" si="30"/>
        <v>6.0319999999999983</v>
      </c>
      <c r="Q218" s="1"/>
      <c r="V218" s="197">
        <f t="shared" si="34"/>
        <v>99.596234971392832</v>
      </c>
      <c r="W218" s="197">
        <f t="shared" si="35"/>
        <v>99.646058000393026</v>
      </c>
      <c r="X218" s="197">
        <f t="shared" si="36"/>
        <v>6.0319999999999983</v>
      </c>
    </row>
    <row r="219" spans="1:24" x14ac:dyDescent="0.35">
      <c r="A219" s="9" t="s">
        <v>686</v>
      </c>
      <c r="C219" s="1"/>
      <c r="D219" s="252">
        <v>99.705002189434339</v>
      </c>
      <c r="E219" s="252">
        <v>99.754879629248961</v>
      </c>
      <c r="F219" s="252">
        <v>6.0319999999999983</v>
      </c>
      <c r="H219" s="1"/>
      <c r="I219" s="236"/>
      <c r="J219" s="236"/>
      <c r="K219" s="237"/>
      <c r="L219" s="1"/>
      <c r="M219" s="1"/>
      <c r="N219" s="208">
        <f t="shared" si="28"/>
        <v>99.705002189434339</v>
      </c>
      <c r="O219" s="208">
        <f t="shared" si="29"/>
        <v>99.754879629248961</v>
      </c>
      <c r="P219" s="208">
        <f t="shared" si="30"/>
        <v>6.0319999999999983</v>
      </c>
      <c r="Q219" s="1"/>
      <c r="V219" s="197">
        <f t="shared" si="34"/>
        <v>99.705002189434339</v>
      </c>
      <c r="W219" s="197">
        <f t="shared" si="35"/>
        <v>99.754879629248961</v>
      </c>
      <c r="X219" s="197">
        <f t="shared" si="36"/>
        <v>6.0319999999999983</v>
      </c>
    </row>
    <row r="220" spans="1:24" x14ac:dyDescent="0.35">
      <c r="A220" s="9" t="s">
        <v>695</v>
      </c>
      <c r="B220" s="9"/>
      <c r="C220" s="1"/>
      <c r="D220" s="252">
        <v>99.815019995325116</v>
      </c>
      <c r="E220" s="252">
        <v>99.864952471560898</v>
      </c>
      <c r="F220" s="252">
        <v>6.0319999999999983</v>
      </c>
      <c r="H220" s="1"/>
      <c r="I220" s="236"/>
      <c r="J220" s="236"/>
      <c r="K220" s="237"/>
      <c r="L220" s="1"/>
      <c r="M220" s="1"/>
      <c r="N220" s="208">
        <f t="shared" si="28"/>
        <v>99.815019995325116</v>
      </c>
      <c r="O220" s="208">
        <f t="shared" si="29"/>
        <v>99.864952471560898</v>
      </c>
      <c r="P220" s="208">
        <f t="shared" si="30"/>
        <v>6.0319999999999983</v>
      </c>
      <c r="Q220" s="1"/>
      <c r="V220" s="197">
        <f t="shared" si="34"/>
        <v>99.815019995325116</v>
      </c>
      <c r="W220" s="197">
        <f t="shared" si="35"/>
        <v>99.864952471560898</v>
      </c>
      <c r="X220" s="197">
        <f t="shared" si="36"/>
        <v>6.0319999999999983</v>
      </c>
    </row>
    <row r="221" spans="1:24" x14ac:dyDescent="0.35">
      <c r="A221" s="9" t="s">
        <v>711</v>
      </c>
      <c r="B221" s="9"/>
      <c r="C221" s="1"/>
      <c r="D221" s="252">
        <v>100.60694277800931</v>
      </c>
      <c r="E221" s="252">
        <v>100.65727141371616</v>
      </c>
      <c r="F221" s="252">
        <v>6.0319999999999983</v>
      </c>
      <c r="H221" s="1"/>
      <c r="I221" s="236"/>
      <c r="J221" s="236"/>
      <c r="K221" s="237"/>
      <c r="L221" s="1"/>
      <c r="M221" s="1"/>
      <c r="N221" s="208">
        <f t="shared" si="28"/>
        <v>100.60694277800931</v>
      </c>
      <c r="O221" s="208">
        <f t="shared" si="29"/>
        <v>100.65727141371616</v>
      </c>
      <c r="P221" s="208">
        <f t="shared" si="30"/>
        <v>6.0319999999999983</v>
      </c>
      <c r="Q221" s="1"/>
      <c r="V221" s="197">
        <f t="shared" si="34"/>
        <v>100.60694277800931</v>
      </c>
      <c r="W221" s="197">
        <f t="shared" si="35"/>
        <v>100.65727141371616</v>
      </c>
      <c r="X221" s="197">
        <f t="shared" si="36"/>
        <v>6.0319999999999983</v>
      </c>
    </row>
    <row r="222" spans="1:24" x14ac:dyDescent="0.35">
      <c r="A222" s="9" t="s">
        <v>717</v>
      </c>
      <c r="B222" s="9"/>
      <c r="C222" s="1"/>
      <c r="D222" s="252">
        <v>99.95</v>
      </c>
      <c r="E222" s="252">
        <v>100</v>
      </c>
      <c r="F222" s="252">
        <v>6.09</v>
      </c>
      <c r="H222" s="1"/>
      <c r="I222" s="236"/>
      <c r="J222" s="236"/>
      <c r="K222" s="237"/>
      <c r="L222" s="1"/>
      <c r="M222" s="1"/>
      <c r="N222" s="208">
        <f t="shared" si="28"/>
        <v>99.95</v>
      </c>
      <c r="O222" s="208">
        <f t="shared" si="29"/>
        <v>100</v>
      </c>
      <c r="P222" s="208">
        <f t="shared" si="30"/>
        <v>6.09</v>
      </c>
      <c r="Q222" s="1"/>
      <c r="V222" s="197"/>
      <c r="W222" s="197"/>
      <c r="X222" s="197"/>
    </row>
    <row r="223" spans="1:24" x14ac:dyDescent="0.35">
      <c r="A223" s="9" t="s">
        <v>729</v>
      </c>
      <c r="B223" s="9"/>
      <c r="C223" s="1"/>
      <c r="D223" s="252">
        <v>99.95</v>
      </c>
      <c r="E223" s="252">
        <v>100</v>
      </c>
      <c r="F223" s="252">
        <v>6.09</v>
      </c>
      <c r="H223" s="1"/>
      <c r="I223" s="236"/>
      <c r="J223" s="236"/>
      <c r="K223" s="237"/>
      <c r="L223" s="1"/>
      <c r="M223" s="1"/>
      <c r="N223" s="208">
        <f t="shared" si="28"/>
        <v>99.95</v>
      </c>
      <c r="O223" s="208">
        <f t="shared" si="29"/>
        <v>100</v>
      </c>
      <c r="P223" s="208">
        <f t="shared" si="30"/>
        <v>6.09</v>
      </c>
      <c r="Q223" s="1"/>
      <c r="V223" s="197"/>
      <c r="W223" s="197"/>
      <c r="X223" s="197"/>
    </row>
    <row r="224" spans="1:24" x14ac:dyDescent="0.35">
      <c r="A224" s="9" t="s">
        <v>734</v>
      </c>
      <c r="B224" s="9"/>
      <c r="C224" s="1"/>
      <c r="D224" s="252">
        <v>99.950000000000031</v>
      </c>
      <c r="E224" s="252">
        <v>100.00000000000003</v>
      </c>
      <c r="F224" s="252">
        <v>6.09</v>
      </c>
      <c r="H224" s="1"/>
      <c r="I224" s="236"/>
      <c r="J224" s="236"/>
      <c r="K224" s="237"/>
      <c r="L224" s="1"/>
      <c r="M224" s="1"/>
      <c r="N224" s="208">
        <f t="shared" si="28"/>
        <v>99.950000000000031</v>
      </c>
      <c r="O224" s="208">
        <f t="shared" si="29"/>
        <v>100.00000000000003</v>
      </c>
      <c r="P224" s="208">
        <f t="shared" si="30"/>
        <v>6.09</v>
      </c>
      <c r="Q224" s="1"/>
      <c r="V224" s="197"/>
      <c r="W224" s="197"/>
      <c r="X224" s="197"/>
    </row>
    <row r="225" spans="1:17" x14ac:dyDescent="0.35">
      <c r="A225" s="9" t="s">
        <v>596</v>
      </c>
      <c r="B225" s="9"/>
      <c r="C225" s="1"/>
      <c r="D225" s="252">
        <v>89.558889630013411</v>
      </c>
      <c r="E225" s="252">
        <v>89.603691475751276</v>
      </c>
      <c r="F225" s="252">
        <v>6.339999999999999</v>
      </c>
      <c r="H225" s="1"/>
      <c r="I225" s="236"/>
      <c r="J225" s="236"/>
      <c r="K225" s="237"/>
      <c r="L225" s="1"/>
      <c r="M225" s="1"/>
      <c r="N225" s="208">
        <f t="shared" si="28"/>
        <v>89.558889630013411</v>
      </c>
      <c r="O225" s="208">
        <f t="shared" si="29"/>
        <v>89.603691475751276</v>
      </c>
      <c r="P225" s="208">
        <f t="shared" si="30"/>
        <v>6.339999999999999</v>
      </c>
      <c r="Q225" s="1"/>
    </row>
    <row r="226" spans="1:17" x14ac:dyDescent="0.35">
      <c r="A226" s="9" t="s">
        <v>597</v>
      </c>
      <c r="B226" s="9"/>
      <c r="C226" s="1"/>
      <c r="D226" s="252">
        <v>89.514380620284641</v>
      </c>
      <c r="E226" s="252">
        <v>89.559160200384824</v>
      </c>
      <c r="F226" s="252">
        <v>6.339999999999999</v>
      </c>
      <c r="H226" s="1"/>
      <c r="I226" s="236"/>
      <c r="J226" s="236"/>
      <c r="K226" s="237"/>
      <c r="L226" s="1"/>
      <c r="M226" s="1"/>
      <c r="N226" s="208">
        <f t="shared" si="28"/>
        <v>89.514380620284641</v>
      </c>
      <c r="O226" s="208">
        <f t="shared" si="29"/>
        <v>89.559160200384824</v>
      </c>
      <c r="P226" s="208">
        <f t="shared" si="30"/>
        <v>6.339999999999999</v>
      </c>
      <c r="Q226" s="1"/>
    </row>
    <row r="227" spans="1:17" x14ac:dyDescent="0.35">
      <c r="A227" s="9" t="s">
        <v>598</v>
      </c>
      <c r="B227" s="9"/>
      <c r="C227" s="1"/>
      <c r="D227" s="252">
        <v>90.095231081332543</v>
      </c>
      <c r="E227" s="252">
        <v>90.140301231948513</v>
      </c>
      <c r="F227" s="252">
        <v>6.339999999999999</v>
      </c>
      <c r="H227" s="1"/>
      <c r="I227" s="236"/>
      <c r="J227" s="236"/>
      <c r="K227" s="237"/>
      <c r="L227" s="1"/>
      <c r="M227" s="1"/>
      <c r="N227" s="208">
        <f t="shared" si="28"/>
        <v>90.095231081332543</v>
      </c>
      <c r="O227" s="208">
        <f t="shared" si="29"/>
        <v>90.140301231948513</v>
      </c>
      <c r="P227" s="208">
        <f t="shared" si="30"/>
        <v>6.339999999999999</v>
      </c>
      <c r="Q227" s="1"/>
    </row>
    <row r="228" spans="1:17" x14ac:dyDescent="0.35">
      <c r="A228" s="9" t="s">
        <v>599</v>
      </c>
      <c r="B228" s="9"/>
      <c r="C228" s="1"/>
      <c r="D228" s="252">
        <v>90.681351773907025</v>
      </c>
      <c r="E228" s="252">
        <v>90.726715131472758</v>
      </c>
      <c r="F228" s="252">
        <v>6.339999999999999</v>
      </c>
      <c r="H228" s="1"/>
      <c r="I228" s="236"/>
      <c r="J228" s="236"/>
      <c r="K228" s="237"/>
      <c r="L228" s="1"/>
      <c r="M228" s="1"/>
      <c r="N228" s="208">
        <f t="shared" si="28"/>
        <v>90.681351773907025</v>
      </c>
      <c r="O228" s="208">
        <f t="shared" si="29"/>
        <v>90.726715131472758</v>
      </c>
      <c r="P228" s="208">
        <f t="shared" si="30"/>
        <v>6.339999999999999</v>
      </c>
      <c r="Q228" s="1"/>
    </row>
    <row r="229" spans="1:17" x14ac:dyDescent="0.35">
      <c r="A229" s="9" t="s">
        <v>600</v>
      </c>
      <c r="B229" s="9"/>
      <c r="C229" s="1"/>
      <c r="D229" s="252">
        <v>90.687876245855321</v>
      </c>
      <c r="E229" s="252">
        <v>90.733242867288965</v>
      </c>
      <c r="F229" s="252">
        <v>6.3899999999999988</v>
      </c>
      <c r="H229" s="1"/>
      <c r="L229" s="1"/>
      <c r="M229" s="1"/>
      <c r="N229" s="208">
        <f t="shared" si="28"/>
        <v>90.687876245855321</v>
      </c>
      <c r="O229" s="208">
        <f t="shared" si="29"/>
        <v>90.733242867288965</v>
      </c>
      <c r="P229" s="208">
        <f t="shared" si="30"/>
        <v>6.3899999999999988</v>
      </c>
      <c r="Q229" s="1"/>
    </row>
    <row r="230" spans="1:17" x14ac:dyDescent="0.35">
      <c r="A230" s="9" t="s">
        <v>601</v>
      </c>
      <c r="B230" s="9"/>
      <c r="D230" s="254">
        <v>91.15337895733316</v>
      </c>
      <c r="E230" s="254">
        <v>91.198978446556438</v>
      </c>
      <c r="F230" s="254">
        <v>6.3899999999999988</v>
      </c>
      <c r="N230" s="208">
        <f t="shared" si="28"/>
        <v>91.15337895733316</v>
      </c>
      <c r="O230" s="208">
        <f t="shared" si="29"/>
        <v>91.198978446556438</v>
      </c>
      <c r="P230" s="208">
        <f t="shared" si="30"/>
        <v>6.3899999999999988</v>
      </c>
      <c r="Q230" s="1"/>
    </row>
    <row r="231" spans="1:17" x14ac:dyDescent="0.35">
      <c r="A231" s="9" t="s">
        <v>602</v>
      </c>
      <c r="D231" s="254">
        <v>91.118791181328817</v>
      </c>
      <c r="E231" s="254">
        <v>91.164373368012818</v>
      </c>
      <c r="F231" s="254">
        <v>6.3899999999999988</v>
      </c>
      <c r="N231" s="208">
        <f t="shared" si="28"/>
        <v>91.118791181328817</v>
      </c>
      <c r="O231" s="208">
        <f t="shared" si="29"/>
        <v>91.164373368012818</v>
      </c>
      <c r="P231" s="208">
        <f t="shared" si="30"/>
        <v>6.3899999999999988</v>
      </c>
      <c r="Q231" s="1"/>
    </row>
    <row r="232" spans="1:17" x14ac:dyDescent="0.35">
      <c r="A232" s="9" t="s">
        <v>603</v>
      </c>
      <c r="D232" s="254">
        <v>95.650851521914262</v>
      </c>
      <c r="E232" s="254">
        <v>95.698700872350429</v>
      </c>
      <c r="F232" s="254">
        <v>6.3899999999999988</v>
      </c>
      <c r="N232" s="208">
        <f t="shared" si="28"/>
        <v>95.650851521914262</v>
      </c>
      <c r="O232" s="208">
        <f t="shared" si="29"/>
        <v>95.698700872350429</v>
      </c>
      <c r="P232" s="208">
        <f t="shared" si="30"/>
        <v>6.3899999999999988</v>
      </c>
      <c r="Q232" s="1"/>
    </row>
    <row r="233" spans="1:17" x14ac:dyDescent="0.35">
      <c r="A233" s="9" t="s">
        <v>628</v>
      </c>
      <c r="D233" s="255">
        <v>95.65562160258537</v>
      </c>
      <c r="E233" s="255">
        <v>95.703473339254998</v>
      </c>
      <c r="F233" s="255">
        <v>6.4399999999999986</v>
      </c>
      <c r="N233" s="208">
        <f t="shared" si="28"/>
        <v>95.65562160258537</v>
      </c>
      <c r="O233" s="208">
        <f t="shared" si="29"/>
        <v>95.703473339254998</v>
      </c>
      <c r="P233" s="208">
        <f t="shared" si="30"/>
        <v>6.4399999999999986</v>
      </c>
      <c r="Q233" s="1"/>
    </row>
    <row r="234" spans="1:17" x14ac:dyDescent="0.35">
      <c r="A234" s="9" t="s">
        <v>635</v>
      </c>
      <c r="D234" s="255">
        <v>98.810423018229955</v>
      </c>
      <c r="E234" s="255">
        <v>98.859852944702297</v>
      </c>
      <c r="F234" s="255">
        <v>6.4399999999999986</v>
      </c>
      <c r="N234" s="208">
        <f t="shared" si="28"/>
        <v>98.810423018229955</v>
      </c>
      <c r="O234" s="208">
        <f t="shared" si="29"/>
        <v>98.859852944702297</v>
      </c>
      <c r="P234" s="208">
        <f t="shared" si="30"/>
        <v>6.4399999999999986</v>
      </c>
      <c r="Q234" s="1"/>
    </row>
    <row r="235" spans="1:17" x14ac:dyDescent="0.35">
      <c r="A235" s="9" t="s">
        <v>643</v>
      </c>
      <c r="D235" s="255">
        <v>99.441748370450725</v>
      </c>
      <c r="E235" s="255">
        <v>99.491494117509475</v>
      </c>
      <c r="F235" s="255">
        <v>6.4399999999999986</v>
      </c>
      <c r="N235" s="208">
        <f t="shared" si="28"/>
        <v>99.441748370450725</v>
      </c>
      <c r="O235" s="208">
        <f t="shared" si="29"/>
        <v>99.491494117509475</v>
      </c>
      <c r="P235" s="208">
        <f t="shared" si="30"/>
        <v>6.4399999999999986</v>
      </c>
      <c r="Q235" s="1"/>
    </row>
    <row r="236" spans="1:17" x14ac:dyDescent="0.35">
      <c r="A236" s="9" t="s">
        <v>647</v>
      </c>
      <c r="D236" s="255">
        <v>100.07750408681714</v>
      </c>
      <c r="E236" s="255">
        <v>100.12756787075251</v>
      </c>
      <c r="F236" s="255">
        <v>6.4399999999999986</v>
      </c>
      <c r="N236" s="208">
        <f t="shared" si="28"/>
        <v>100.07750408681714</v>
      </c>
      <c r="O236" s="208">
        <f t="shared" si="29"/>
        <v>100.12756787075251</v>
      </c>
      <c r="P236" s="208">
        <f t="shared" si="30"/>
        <v>6.4399999999999986</v>
      </c>
      <c r="Q236" s="1"/>
    </row>
    <row r="237" spans="1:17" x14ac:dyDescent="0.35">
      <c r="A237" s="9" t="s">
        <v>658</v>
      </c>
      <c r="D237" s="255">
        <v>100.71765849960089</v>
      </c>
      <c r="E237" s="255">
        <v>100.76804252086131</v>
      </c>
      <c r="F237" s="255">
        <v>6.4399999999999986</v>
      </c>
      <c r="N237" s="208">
        <f t="shared" si="28"/>
        <v>100.71765849960089</v>
      </c>
      <c r="O237" s="208">
        <f t="shared" si="29"/>
        <v>100.76804252086131</v>
      </c>
      <c r="P237" s="208">
        <f t="shared" si="30"/>
        <v>6.4399999999999986</v>
      </c>
      <c r="Q237" s="1"/>
    </row>
    <row r="238" spans="1:17" x14ac:dyDescent="0.35">
      <c r="A238" s="9" t="s">
        <v>664</v>
      </c>
      <c r="D238" s="255">
        <v>100.07773617389704</v>
      </c>
      <c r="E238" s="255">
        <v>100.127800073934</v>
      </c>
      <c r="F238" s="255">
        <v>6.4899999999999984</v>
      </c>
      <c r="N238" s="208">
        <f t="shared" si="28"/>
        <v>100.07773617389704</v>
      </c>
      <c r="O238" s="208">
        <f t="shared" si="29"/>
        <v>100.127800073934</v>
      </c>
      <c r="P238" s="208">
        <f t="shared" si="30"/>
        <v>6.4899999999999984</v>
      </c>
      <c r="Q238" s="1"/>
    </row>
    <row r="239" spans="1:17" x14ac:dyDescent="0.35">
      <c r="A239" s="9" t="s">
        <v>665</v>
      </c>
      <c r="D239" s="255">
        <v>100.07828204273962</v>
      </c>
      <c r="E239" s="255">
        <v>100.12834621584753</v>
      </c>
      <c r="F239" s="255">
        <v>6.4899999999999984</v>
      </c>
      <c r="N239" s="208">
        <f t="shared" ref="N239:N247" si="37">+D239-I239</f>
        <v>100.07828204273962</v>
      </c>
      <c r="O239" s="208">
        <f t="shared" ref="O239:O247" si="38">+E239-J239</f>
        <v>100.12834621584753</v>
      </c>
      <c r="P239" s="208">
        <f t="shared" ref="P239:P247" si="39">+F239-K239</f>
        <v>6.4899999999999984</v>
      </c>
      <c r="Q239" s="1"/>
    </row>
    <row r="240" spans="1:17" x14ac:dyDescent="0.35">
      <c r="A240" s="9" t="s">
        <v>671</v>
      </c>
      <c r="D240" s="255">
        <v>100.0786928481575</v>
      </c>
      <c r="E240" s="255">
        <v>100.12875722677089</v>
      </c>
      <c r="F240" s="255">
        <v>6.4899999999999984</v>
      </c>
      <c r="N240" s="208">
        <f t="shared" si="37"/>
        <v>100.0786928481575</v>
      </c>
      <c r="O240" s="208">
        <f t="shared" si="38"/>
        <v>100.12875722677089</v>
      </c>
      <c r="P240" s="208">
        <f t="shared" si="39"/>
        <v>6.4899999999999984</v>
      </c>
      <c r="Q240" s="1"/>
    </row>
    <row r="241" spans="1:17" x14ac:dyDescent="0.35">
      <c r="A241" s="9" t="s">
        <v>678</v>
      </c>
      <c r="D241" s="255">
        <v>99.436220505266377</v>
      </c>
      <c r="E241" s="255">
        <v>99.485963487009883</v>
      </c>
      <c r="F241" s="255">
        <v>6.5399999999999983</v>
      </c>
      <c r="N241" s="208">
        <f t="shared" si="37"/>
        <v>99.436220505266377</v>
      </c>
      <c r="O241" s="208">
        <f t="shared" si="38"/>
        <v>99.485963487009883</v>
      </c>
      <c r="P241" s="208">
        <f t="shared" si="39"/>
        <v>6.5399999999999983</v>
      </c>
      <c r="Q241" s="1"/>
    </row>
    <row r="242" spans="1:17" x14ac:dyDescent="0.35">
      <c r="A242" s="9" t="s">
        <v>685</v>
      </c>
      <c r="D242" s="255">
        <v>99.563501078483583</v>
      </c>
      <c r="E242" s="255">
        <v>99.613307732349753</v>
      </c>
      <c r="F242" s="255">
        <v>6.5399999999999983</v>
      </c>
      <c r="N242" s="208">
        <f t="shared" si="37"/>
        <v>99.563501078483583</v>
      </c>
      <c r="O242" s="208">
        <f t="shared" si="38"/>
        <v>99.613307732349753</v>
      </c>
      <c r="P242" s="208">
        <f t="shared" si="39"/>
        <v>6.5399999999999983</v>
      </c>
      <c r="Q242" s="1"/>
    </row>
    <row r="243" spans="1:17" x14ac:dyDescent="0.35">
      <c r="A243" s="9" t="s">
        <v>694</v>
      </c>
      <c r="D243" s="255">
        <v>99.691263118976735</v>
      </c>
      <c r="E243" s="255">
        <v>99.741133685819634</v>
      </c>
      <c r="F243" s="255">
        <v>6.5399999999999983</v>
      </c>
      <c r="N243" s="208">
        <f t="shared" si="37"/>
        <v>99.691263118976735</v>
      </c>
      <c r="O243" s="208">
        <f t="shared" si="38"/>
        <v>99.741133685819634</v>
      </c>
      <c r="P243" s="208">
        <f t="shared" si="39"/>
        <v>6.5399999999999983</v>
      </c>
    </row>
    <row r="244" spans="1:17" x14ac:dyDescent="0.35">
      <c r="A244" s="1" t="s">
        <v>712</v>
      </c>
      <c r="D244" s="255">
        <v>100.59870920466732</v>
      </c>
      <c r="E244" s="255">
        <v>100.64903372152807</v>
      </c>
      <c r="F244" s="255">
        <v>6.5399999999999983</v>
      </c>
      <c r="N244" s="208">
        <f t="shared" si="37"/>
        <v>100.59870920466732</v>
      </c>
      <c r="O244" s="208">
        <f t="shared" si="38"/>
        <v>100.64903372152807</v>
      </c>
      <c r="P244" s="208">
        <f t="shared" si="39"/>
        <v>6.5399999999999983</v>
      </c>
    </row>
    <row r="245" spans="1:17" x14ac:dyDescent="0.35">
      <c r="A245" s="1" t="s">
        <v>718</v>
      </c>
      <c r="D245" s="255">
        <v>99.95</v>
      </c>
      <c r="E245" s="255">
        <v>100</v>
      </c>
      <c r="F245" s="255">
        <v>6.59</v>
      </c>
      <c r="N245" s="208">
        <f t="shared" si="37"/>
        <v>99.95</v>
      </c>
      <c r="O245" s="208">
        <f t="shared" si="38"/>
        <v>100</v>
      </c>
      <c r="P245" s="208">
        <f t="shared" si="39"/>
        <v>6.59</v>
      </c>
    </row>
    <row r="246" spans="1:17" x14ac:dyDescent="0.35">
      <c r="A246" s="1" t="s">
        <v>730</v>
      </c>
      <c r="D246" s="255">
        <v>99.95</v>
      </c>
      <c r="E246" s="255">
        <v>100</v>
      </c>
      <c r="F246" s="255">
        <v>6.59</v>
      </c>
      <c r="N246" s="208">
        <f t="shared" si="37"/>
        <v>99.95</v>
      </c>
      <c r="O246" s="208">
        <f t="shared" si="38"/>
        <v>100</v>
      </c>
      <c r="P246" s="208">
        <f t="shared" si="39"/>
        <v>6.59</v>
      </c>
    </row>
    <row r="247" spans="1:17" x14ac:dyDescent="0.35">
      <c r="A247" s="1" t="s">
        <v>735</v>
      </c>
      <c r="D247" s="255">
        <v>99.95</v>
      </c>
      <c r="E247" s="255">
        <v>100</v>
      </c>
      <c r="F247" s="255">
        <v>6.59</v>
      </c>
      <c r="N247" s="208">
        <f t="shared" si="37"/>
        <v>99.95</v>
      </c>
      <c r="O247" s="208">
        <f t="shared" si="38"/>
        <v>100</v>
      </c>
      <c r="P247" s="208">
        <f t="shared" si="39"/>
        <v>6.59</v>
      </c>
    </row>
  </sheetData>
  <mergeCells count="5">
    <mergeCell ref="I1:K1"/>
    <mergeCell ref="D1:F1"/>
    <mergeCell ref="R1:T1"/>
    <mergeCell ref="N1:P1"/>
    <mergeCell ref="V1:X1"/>
  </mergeCells>
  <pageMargins left="0.7" right="0.7" top="0.75" bottom="0.75" header="0.3" footer="0.3"/>
  <pageSetup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DU285"/>
  <sheetViews>
    <sheetView topLeftCell="DK1" zoomScaleNormal="100" workbookViewId="0">
      <selection activeCell="DP17" sqref="DP17"/>
    </sheetView>
  </sheetViews>
  <sheetFormatPr defaultRowHeight="14.5" x14ac:dyDescent="0.35"/>
  <cols>
    <col min="1" max="1" width="12.1796875" customWidth="1"/>
    <col min="3" max="4" width="10.7265625" bestFit="1" customWidth="1"/>
    <col min="5" max="5" width="11.7265625" bestFit="1" customWidth="1"/>
    <col min="6" max="6" width="9.54296875" bestFit="1" customWidth="1"/>
    <col min="7" max="7" width="9.54296875" customWidth="1"/>
    <col min="8" max="8" width="9.54296875" bestFit="1" customWidth="1"/>
    <col min="9" max="11" width="10.1796875" bestFit="1" customWidth="1"/>
    <col min="12" max="13" width="9.54296875" bestFit="1" customWidth="1"/>
    <col min="15" max="16" width="9.54296875" bestFit="1" customWidth="1"/>
    <col min="18" max="19" width="10.54296875" bestFit="1" customWidth="1"/>
    <col min="20" max="20" width="9.7265625" customWidth="1"/>
    <col min="21" max="22" width="9.54296875" bestFit="1" customWidth="1"/>
    <col min="23" max="23" width="9.7265625" bestFit="1" customWidth="1"/>
    <col min="24" max="26" width="9.453125" bestFit="1" customWidth="1"/>
    <col min="27" max="29" width="10" bestFit="1" customWidth="1"/>
    <col min="30" max="32" width="9.7265625" bestFit="1" customWidth="1"/>
    <col min="36" max="37" width="10.54296875" bestFit="1" customWidth="1"/>
    <col min="38" max="38" width="9.7265625" bestFit="1" customWidth="1"/>
    <col min="39" max="41" width="9.81640625" bestFit="1" customWidth="1"/>
    <col min="42" max="44" width="9.54296875" bestFit="1" customWidth="1"/>
    <col min="45" max="47" width="10.1796875" bestFit="1" customWidth="1"/>
    <col min="48" max="48" width="9.453125" bestFit="1" customWidth="1"/>
    <col min="51" max="52" width="10.54296875" bestFit="1" customWidth="1"/>
    <col min="54" max="56" width="9.81640625" bestFit="1" customWidth="1"/>
    <col min="57" max="58" width="10.54296875" bestFit="1" customWidth="1"/>
    <col min="59" max="59" width="9.7265625" bestFit="1" customWidth="1"/>
    <col min="60" max="61" width="11.54296875" bestFit="1" customWidth="1"/>
    <col min="62" max="62" width="10.54296875" bestFit="1" customWidth="1"/>
    <col min="63" max="64" width="10" bestFit="1" customWidth="1"/>
    <col min="65" max="67" width="10.54296875" bestFit="1" customWidth="1"/>
    <col min="68" max="68" width="10" bestFit="1" customWidth="1"/>
    <col min="69" max="70" width="10.54296875" bestFit="1" customWidth="1"/>
    <col min="71" max="72" width="9.7265625" bestFit="1" customWidth="1"/>
    <col min="73" max="73" width="10.54296875" customWidth="1"/>
    <col min="74" max="74" width="11.453125" customWidth="1"/>
    <col min="75" max="76" width="10.54296875" bestFit="1" customWidth="1"/>
    <col min="77" max="77" width="10.54296875" customWidth="1"/>
    <col min="78" max="78" width="12.26953125" customWidth="1"/>
    <col min="79" max="79" width="13.81640625" customWidth="1"/>
    <col min="80" max="80" width="9.54296875" bestFit="1" customWidth="1"/>
    <col min="81" max="83" width="10.54296875" bestFit="1" customWidth="1"/>
    <col min="84" max="85" width="12" bestFit="1" customWidth="1"/>
    <col min="86" max="86" width="12.54296875" bestFit="1" customWidth="1"/>
    <col min="87" max="88" width="10.54296875" bestFit="1" customWidth="1"/>
    <col min="89" max="89" width="9.54296875" bestFit="1" customWidth="1"/>
    <col min="90" max="91" width="9.81640625" bestFit="1" customWidth="1"/>
    <col min="92" max="92" width="10.54296875" bestFit="1" customWidth="1"/>
    <col min="93" max="93" width="12.1796875" customWidth="1"/>
    <col min="94" max="94" width="10.453125" customWidth="1"/>
    <col min="95" max="95" width="10.54296875" customWidth="1"/>
    <col min="96" max="97" width="10.453125" bestFit="1" customWidth="1"/>
    <col min="98" max="98" width="9.1796875" bestFit="1" customWidth="1"/>
    <col min="99" max="101" width="9.453125" bestFit="1" customWidth="1"/>
    <col min="102" max="102" width="10.1796875" customWidth="1"/>
    <col min="103" max="103" width="10.7265625" customWidth="1"/>
    <col min="104" max="104" width="11.453125" customWidth="1"/>
    <col min="105" max="105" width="11.1796875" customWidth="1"/>
    <col min="106" max="106" width="11.453125" bestFit="1" customWidth="1"/>
    <col min="108" max="110" width="9.7265625" bestFit="1" customWidth="1"/>
    <col min="111" max="114" width="9.81640625" bestFit="1" customWidth="1"/>
    <col min="115" max="116" width="9.54296875" bestFit="1" customWidth="1"/>
    <col min="117" max="119" width="10.1796875" bestFit="1" customWidth="1"/>
    <col min="120" max="122" width="9.54296875" bestFit="1" customWidth="1"/>
  </cols>
  <sheetData>
    <row r="1" spans="1:125" x14ac:dyDescent="0.35">
      <c r="F1" s="66">
        <v>42843</v>
      </c>
      <c r="G1" s="66">
        <v>42843</v>
      </c>
      <c r="H1" s="66">
        <v>42843</v>
      </c>
      <c r="I1" s="29">
        <v>42871</v>
      </c>
      <c r="J1" s="29">
        <v>42871</v>
      </c>
      <c r="K1" s="29">
        <v>42871</v>
      </c>
      <c r="L1" s="68">
        <v>42902</v>
      </c>
      <c r="M1" s="68">
        <v>42902</v>
      </c>
      <c r="N1" s="68">
        <v>42902</v>
      </c>
      <c r="O1" s="44">
        <v>42933</v>
      </c>
      <c r="P1" s="44">
        <v>42933</v>
      </c>
      <c r="Q1" s="44">
        <v>42933</v>
      </c>
      <c r="R1" s="70">
        <v>42963</v>
      </c>
      <c r="S1" s="70">
        <v>42963</v>
      </c>
      <c r="T1" s="70">
        <v>42963</v>
      </c>
      <c r="U1" s="66">
        <v>42996</v>
      </c>
      <c r="V1" s="66">
        <v>42996</v>
      </c>
      <c r="W1" s="66">
        <v>42996</v>
      </c>
      <c r="X1" s="29">
        <v>43024</v>
      </c>
      <c r="Y1" s="29">
        <v>43024</v>
      </c>
      <c r="Z1" s="29">
        <v>43024</v>
      </c>
      <c r="AA1" s="68">
        <v>43055</v>
      </c>
      <c r="AB1" s="68">
        <v>43055</v>
      </c>
      <c r="AC1" s="68">
        <v>43055</v>
      </c>
      <c r="AD1" s="78">
        <v>43087</v>
      </c>
      <c r="AE1" s="78">
        <v>43087</v>
      </c>
      <c r="AF1" s="78">
        <v>43087</v>
      </c>
      <c r="AG1" s="80">
        <v>43116</v>
      </c>
      <c r="AH1" s="80">
        <v>43116</v>
      </c>
      <c r="AI1" s="80">
        <v>43116</v>
      </c>
      <c r="AJ1" s="86">
        <v>43147</v>
      </c>
      <c r="AK1" s="86">
        <v>43147</v>
      </c>
      <c r="AL1" s="86">
        <v>43147</v>
      </c>
      <c r="AM1" s="90">
        <v>43175</v>
      </c>
      <c r="AN1" s="90">
        <v>43175</v>
      </c>
      <c r="AO1" s="90">
        <v>43175</v>
      </c>
      <c r="AP1" s="92">
        <v>43207</v>
      </c>
      <c r="AQ1" s="92">
        <v>43207</v>
      </c>
      <c r="AR1" s="92">
        <v>43207</v>
      </c>
      <c r="AS1" s="99">
        <v>43236</v>
      </c>
      <c r="AT1" s="99">
        <v>43236</v>
      </c>
      <c r="AU1" s="99">
        <v>43236</v>
      </c>
      <c r="AV1" s="101">
        <v>43267</v>
      </c>
      <c r="AW1" s="101">
        <v>43267</v>
      </c>
      <c r="AX1" s="101">
        <v>43267</v>
      </c>
      <c r="AY1" s="126">
        <v>43297</v>
      </c>
      <c r="AZ1" s="126">
        <v>43297</v>
      </c>
      <c r="BA1" s="126">
        <v>43297</v>
      </c>
      <c r="BB1" s="129">
        <v>43328</v>
      </c>
      <c r="BC1" s="129">
        <v>43328</v>
      </c>
      <c r="BD1" s="129">
        <v>43328</v>
      </c>
      <c r="BE1" s="129">
        <v>43360</v>
      </c>
      <c r="BF1" s="129">
        <v>43360</v>
      </c>
      <c r="BG1" s="129">
        <v>43360</v>
      </c>
      <c r="BH1" s="134">
        <v>43389</v>
      </c>
      <c r="BI1" s="134">
        <v>43389</v>
      </c>
      <c r="BJ1" s="134">
        <v>43389</v>
      </c>
      <c r="BK1" s="44">
        <v>43420</v>
      </c>
      <c r="BL1" s="44">
        <v>43420</v>
      </c>
      <c r="BM1" s="44">
        <v>43420</v>
      </c>
      <c r="BN1" s="70">
        <v>43451</v>
      </c>
      <c r="BO1" s="70">
        <v>43451</v>
      </c>
      <c r="BP1" s="70">
        <v>43451</v>
      </c>
      <c r="BQ1" s="70">
        <v>43481</v>
      </c>
      <c r="BR1" s="70">
        <v>43481</v>
      </c>
      <c r="BS1" s="70">
        <v>43481</v>
      </c>
      <c r="BT1" s="70">
        <v>43512</v>
      </c>
      <c r="BU1" s="70">
        <v>43512</v>
      </c>
      <c r="BV1" s="70">
        <v>43512</v>
      </c>
      <c r="BW1" s="149">
        <v>43540</v>
      </c>
      <c r="BX1" s="149">
        <v>43540</v>
      </c>
      <c r="BY1" s="149">
        <v>43540</v>
      </c>
      <c r="BZ1" s="29">
        <v>43571</v>
      </c>
      <c r="CA1" s="29">
        <v>43571</v>
      </c>
      <c r="CB1" s="29">
        <v>43571</v>
      </c>
      <c r="CC1" s="68">
        <v>43601</v>
      </c>
      <c r="CD1" s="68">
        <v>43601</v>
      </c>
      <c r="CE1" s="68">
        <v>43601</v>
      </c>
      <c r="CF1" s="80">
        <v>43633</v>
      </c>
      <c r="CG1" s="80">
        <v>43633</v>
      </c>
      <c r="CH1" s="80">
        <v>43633</v>
      </c>
      <c r="CI1" s="172">
        <v>43662</v>
      </c>
      <c r="CJ1" s="172">
        <v>43662</v>
      </c>
      <c r="CK1" s="172">
        <v>43662</v>
      </c>
      <c r="CL1" s="175">
        <v>43693</v>
      </c>
      <c r="CM1" s="175">
        <v>43693</v>
      </c>
      <c r="CN1" s="175">
        <v>43693</v>
      </c>
      <c r="CO1" s="183">
        <v>43724</v>
      </c>
      <c r="CP1" s="183">
        <v>43724</v>
      </c>
      <c r="CQ1" s="183">
        <v>43724</v>
      </c>
      <c r="CR1" s="86">
        <v>43754</v>
      </c>
      <c r="CS1" s="86">
        <v>43754</v>
      </c>
      <c r="CT1" s="86">
        <v>43754</v>
      </c>
      <c r="CU1" s="90">
        <v>43787</v>
      </c>
      <c r="CV1" s="90">
        <v>43787</v>
      </c>
      <c r="CW1" s="90">
        <v>43787</v>
      </c>
      <c r="CX1" s="92">
        <v>43815</v>
      </c>
      <c r="CY1" s="92">
        <v>43815</v>
      </c>
      <c r="CZ1" s="92">
        <v>43815</v>
      </c>
      <c r="DA1" s="126">
        <v>43846</v>
      </c>
      <c r="DB1" s="126">
        <v>43846</v>
      </c>
      <c r="DC1" s="126">
        <v>43846</v>
      </c>
      <c r="DD1" s="203">
        <v>43876</v>
      </c>
      <c r="DE1" s="203">
        <v>43876</v>
      </c>
      <c r="DF1" s="203">
        <v>43876</v>
      </c>
      <c r="DG1" s="205">
        <v>43905</v>
      </c>
      <c r="DH1" s="205">
        <v>43905</v>
      </c>
      <c r="DI1" s="205">
        <v>43905</v>
      </c>
      <c r="DJ1" s="77">
        <v>43936</v>
      </c>
      <c r="DK1" s="77">
        <v>43936</v>
      </c>
      <c r="DL1" s="77">
        <v>43936</v>
      </c>
      <c r="DM1" s="172">
        <v>43966</v>
      </c>
      <c r="DN1" s="172">
        <v>43966</v>
      </c>
      <c r="DO1" s="172">
        <v>43966</v>
      </c>
      <c r="DP1" s="70">
        <v>43997</v>
      </c>
      <c r="DQ1" s="70">
        <v>43997</v>
      </c>
      <c r="DR1" s="70">
        <v>43997</v>
      </c>
      <c r="DS1" s="66">
        <v>44027</v>
      </c>
      <c r="DT1" s="66">
        <v>44027</v>
      </c>
      <c r="DU1" s="66">
        <v>44027</v>
      </c>
    </row>
    <row r="2" spans="1:125" ht="29" x14ac:dyDescent="0.35">
      <c r="A2" s="41" t="s">
        <v>7</v>
      </c>
      <c r="B2" s="42" t="s">
        <v>213</v>
      </c>
      <c r="C2" s="42" t="s">
        <v>220</v>
      </c>
      <c r="D2" s="42" t="s">
        <v>1</v>
      </c>
      <c r="E2" s="42" t="s">
        <v>230</v>
      </c>
      <c r="F2" s="67" t="s">
        <v>228</v>
      </c>
      <c r="G2" s="67" t="s">
        <v>229</v>
      </c>
      <c r="H2" s="67" t="s">
        <v>206</v>
      </c>
      <c r="I2" s="14" t="s">
        <v>228</v>
      </c>
      <c r="J2" s="14" t="s">
        <v>229</v>
      </c>
      <c r="K2" s="14" t="s">
        <v>206</v>
      </c>
      <c r="L2" s="69" t="s">
        <v>228</v>
      </c>
      <c r="M2" s="69" t="s">
        <v>229</v>
      </c>
      <c r="N2" s="69" t="s">
        <v>206</v>
      </c>
      <c r="O2" s="45" t="s">
        <v>228</v>
      </c>
      <c r="P2" s="45" t="s">
        <v>229</v>
      </c>
      <c r="Q2" s="45" t="s">
        <v>206</v>
      </c>
      <c r="R2" s="71" t="s">
        <v>228</v>
      </c>
      <c r="S2" s="71" t="s">
        <v>229</v>
      </c>
      <c r="T2" s="71" t="s">
        <v>206</v>
      </c>
      <c r="U2" s="67" t="s">
        <v>228</v>
      </c>
      <c r="V2" s="67" t="s">
        <v>229</v>
      </c>
      <c r="W2" s="67" t="s">
        <v>206</v>
      </c>
      <c r="X2" s="14" t="s">
        <v>228</v>
      </c>
      <c r="Y2" s="14" t="s">
        <v>229</v>
      </c>
      <c r="Z2" s="14" t="s">
        <v>206</v>
      </c>
      <c r="AA2" s="69" t="s">
        <v>228</v>
      </c>
      <c r="AB2" s="69" t="s">
        <v>229</v>
      </c>
      <c r="AC2" s="69" t="s">
        <v>206</v>
      </c>
      <c r="AD2" s="79" t="s">
        <v>228</v>
      </c>
      <c r="AE2" s="79" t="s">
        <v>229</v>
      </c>
      <c r="AF2" s="79" t="s">
        <v>206</v>
      </c>
      <c r="AG2" s="81" t="s">
        <v>228</v>
      </c>
      <c r="AH2" s="81" t="s">
        <v>229</v>
      </c>
      <c r="AI2" s="81" t="s">
        <v>206</v>
      </c>
      <c r="AJ2" s="87" t="s">
        <v>228</v>
      </c>
      <c r="AK2" s="87" t="s">
        <v>229</v>
      </c>
      <c r="AL2" s="87" t="s">
        <v>206</v>
      </c>
      <c r="AM2" s="91" t="s">
        <v>228</v>
      </c>
      <c r="AN2" s="91" t="s">
        <v>229</v>
      </c>
      <c r="AO2" s="91" t="s">
        <v>206</v>
      </c>
      <c r="AP2" s="93" t="s">
        <v>228</v>
      </c>
      <c r="AQ2" s="93" t="s">
        <v>229</v>
      </c>
      <c r="AR2" s="93" t="s">
        <v>206</v>
      </c>
      <c r="AS2" s="100" t="s">
        <v>228</v>
      </c>
      <c r="AT2" s="100" t="s">
        <v>229</v>
      </c>
      <c r="AU2" s="100" t="s">
        <v>206</v>
      </c>
      <c r="AV2" s="102" t="s">
        <v>228</v>
      </c>
      <c r="AW2" s="102" t="s">
        <v>229</v>
      </c>
      <c r="AX2" s="102" t="s">
        <v>206</v>
      </c>
      <c r="AY2" s="127" t="s">
        <v>228</v>
      </c>
      <c r="AZ2" s="127" t="s">
        <v>229</v>
      </c>
      <c r="BA2" s="127" t="s">
        <v>206</v>
      </c>
      <c r="BB2" s="130" t="s">
        <v>228</v>
      </c>
      <c r="BC2" s="130" t="s">
        <v>229</v>
      </c>
      <c r="BD2" s="130" t="s">
        <v>206</v>
      </c>
      <c r="BE2" s="130" t="s">
        <v>228</v>
      </c>
      <c r="BF2" s="130" t="s">
        <v>229</v>
      </c>
      <c r="BG2" s="130" t="s">
        <v>206</v>
      </c>
      <c r="BH2" s="135" t="s">
        <v>228</v>
      </c>
      <c r="BI2" s="135" t="s">
        <v>229</v>
      </c>
      <c r="BJ2" s="135" t="s">
        <v>206</v>
      </c>
      <c r="BK2" s="45" t="s">
        <v>228</v>
      </c>
      <c r="BL2" s="45" t="s">
        <v>229</v>
      </c>
      <c r="BM2" s="45" t="s">
        <v>206</v>
      </c>
      <c r="BN2" s="71" t="s">
        <v>228</v>
      </c>
      <c r="BO2" s="71" t="s">
        <v>229</v>
      </c>
      <c r="BP2" s="71" t="s">
        <v>206</v>
      </c>
      <c r="BQ2" s="71" t="s">
        <v>228</v>
      </c>
      <c r="BR2" s="71" t="s">
        <v>229</v>
      </c>
      <c r="BS2" s="71" t="s">
        <v>206</v>
      </c>
      <c r="BT2" s="71" t="s">
        <v>228</v>
      </c>
      <c r="BU2" s="71" t="s">
        <v>229</v>
      </c>
      <c r="BV2" s="71" t="s">
        <v>206</v>
      </c>
      <c r="BW2" s="150" t="s">
        <v>228</v>
      </c>
      <c r="BX2" s="150" t="s">
        <v>229</v>
      </c>
      <c r="BY2" s="150" t="s">
        <v>206</v>
      </c>
      <c r="BZ2" s="14" t="s">
        <v>228</v>
      </c>
      <c r="CA2" s="14" t="s">
        <v>229</v>
      </c>
      <c r="CB2" s="14" t="s">
        <v>206</v>
      </c>
      <c r="CC2" s="69" t="s">
        <v>228</v>
      </c>
      <c r="CD2" s="69" t="s">
        <v>229</v>
      </c>
      <c r="CE2" s="69" t="s">
        <v>206</v>
      </c>
      <c r="CF2" s="81" t="s">
        <v>228</v>
      </c>
      <c r="CG2" s="81" t="s">
        <v>229</v>
      </c>
      <c r="CH2" s="81" t="s">
        <v>206</v>
      </c>
      <c r="CI2" s="173" t="s">
        <v>228</v>
      </c>
      <c r="CJ2" s="173" t="s">
        <v>229</v>
      </c>
      <c r="CK2" s="173" t="s">
        <v>206</v>
      </c>
      <c r="CL2" s="176" t="s">
        <v>228</v>
      </c>
      <c r="CM2" s="176" t="s">
        <v>229</v>
      </c>
      <c r="CN2" s="176" t="s">
        <v>206</v>
      </c>
      <c r="CO2" s="184" t="s">
        <v>228</v>
      </c>
      <c r="CP2" s="184" t="s">
        <v>229</v>
      </c>
      <c r="CQ2" s="184" t="s">
        <v>206</v>
      </c>
      <c r="CR2" s="87" t="s">
        <v>228</v>
      </c>
      <c r="CS2" s="87" t="s">
        <v>229</v>
      </c>
      <c r="CT2" s="87" t="s">
        <v>206</v>
      </c>
      <c r="CU2" s="91" t="s">
        <v>228</v>
      </c>
      <c r="CV2" s="91" t="s">
        <v>229</v>
      </c>
      <c r="CW2" s="91" t="s">
        <v>206</v>
      </c>
      <c r="CX2" s="93" t="s">
        <v>228</v>
      </c>
      <c r="CY2" s="93" t="s">
        <v>229</v>
      </c>
      <c r="CZ2" s="93" t="s">
        <v>206</v>
      </c>
      <c r="DA2" s="127" t="s">
        <v>228</v>
      </c>
      <c r="DB2" s="127" t="s">
        <v>229</v>
      </c>
      <c r="DC2" s="127" t="s">
        <v>206</v>
      </c>
      <c r="DD2" s="204" t="s">
        <v>228</v>
      </c>
      <c r="DE2" s="204" t="s">
        <v>229</v>
      </c>
      <c r="DF2" s="204" t="s">
        <v>206</v>
      </c>
      <c r="DG2" s="206" t="s">
        <v>228</v>
      </c>
      <c r="DH2" s="206" t="s">
        <v>229</v>
      </c>
      <c r="DI2" s="206" t="s">
        <v>206</v>
      </c>
      <c r="DJ2" s="207" t="s">
        <v>228</v>
      </c>
      <c r="DK2" s="207" t="s">
        <v>229</v>
      </c>
      <c r="DL2" s="207" t="s">
        <v>206</v>
      </c>
      <c r="DM2" s="212" t="s">
        <v>228</v>
      </c>
      <c r="DN2" s="212" t="s">
        <v>229</v>
      </c>
      <c r="DO2" s="212" t="s">
        <v>206</v>
      </c>
      <c r="DP2" s="213" t="s">
        <v>228</v>
      </c>
      <c r="DQ2" s="213" t="s">
        <v>229</v>
      </c>
      <c r="DR2" s="213" t="s">
        <v>206</v>
      </c>
      <c r="DS2" s="218" t="s">
        <v>228</v>
      </c>
      <c r="DT2" s="218" t="s">
        <v>229</v>
      </c>
      <c r="DU2" s="218" t="s">
        <v>206</v>
      </c>
    </row>
    <row r="3" spans="1:125" x14ac:dyDescent="0.35">
      <c r="A3" s="1" t="s">
        <v>8</v>
      </c>
      <c r="B3" s="15" t="s">
        <v>9</v>
      </c>
      <c r="C3" s="16">
        <v>35572</v>
      </c>
      <c r="D3" s="16">
        <v>42877</v>
      </c>
      <c r="E3" s="30">
        <v>5.5</v>
      </c>
      <c r="F3" s="18">
        <v>100.21234972779747</v>
      </c>
      <c r="G3" s="18">
        <v>100.26248096828161</v>
      </c>
      <c r="H3" s="43">
        <v>2.66</v>
      </c>
      <c r="I3" s="18">
        <v>100.0211719257581</v>
      </c>
      <c r="J3" s="18">
        <v>100.07120752952285</v>
      </c>
      <c r="K3" s="43">
        <v>1.77</v>
      </c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190"/>
      <c r="CY3" s="190"/>
      <c r="CZ3" s="190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</row>
    <row r="4" spans="1:125" x14ac:dyDescent="0.35">
      <c r="A4" s="1" t="s">
        <v>11</v>
      </c>
      <c r="B4" s="15" t="s">
        <v>9</v>
      </c>
      <c r="C4" s="16">
        <v>35626</v>
      </c>
      <c r="D4" s="16">
        <v>42931</v>
      </c>
      <c r="E4" s="30">
        <v>4.875</v>
      </c>
      <c r="F4" s="18">
        <v>100.47855656630782</v>
      </c>
      <c r="G4" s="18">
        <v>100.52882097679621</v>
      </c>
      <c r="H4" s="43">
        <v>2.66</v>
      </c>
      <c r="I4" s="18">
        <v>100.4656171009931</v>
      </c>
      <c r="J4" s="18">
        <v>100.51587503851235</v>
      </c>
      <c r="K4" s="43">
        <v>1.77</v>
      </c>
      <c r="L4" s="18">
        <v>100.1930557597364</v>
      </c>
      <c r="M4" s="18">
        <v>100.2431773484106</v>
      </c>
      <c r="N4" s="64">
        <v>4.863173862751963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190"/>
      <c r="CY4" s="190"/>
      <c r="CZ4" s="190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</row>
    <row r="5" spans="1:125" x14ac:dyDescent="0.35">
      <c r="A5" s="1" t="s">
        <v>158</v>
      </c>
      <c r="B5" s="15" t="s">
        <v>149</v>
      </c>
      <c r="C5" s="16">
        <v>41106</v>
      </c>
      <c r="D5" s="16">
        <v>42932</v>
      </c>
      <c r="E5" s="30">
        <v>4</v>
      </c>
      <c r="F5" s="18">
        <v>100.2733807551835</v>
      </c>
      <c r="G5" s="18">
        <v>100.32354252644672</v>
      </c>
      <c r="H5" s="43">
        <v>2.66</v>
      </c>
      <c r="I5" s="18">
        <v>100.32637602143606</v>
      </c>
      <c r="J5" s="18">
        <v>100.37656430358786</v>
      </c>
      <c r="K5" s="43">
        <v>1.77</v>
      </c>
      <c r="L5" s="18">
        <v>100.13832883880067</v>
      </c>
      <c r="M5" s="18">
        <v>100.18842305032584</v>
      </c>
      <c r="N5" s="64">
        <v>1.77</v>
      </c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190"/>
      <c r="CY5" s="190"/>
      <c r="CZ5" s="190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</row>
    <row r="6" spans="1:125" x14ac:dyDescent="0.35">
      <c r="A6" s="1" t="s">
        <v>49</v>
      </c>
      <c r="B6" s="15" t="s">
        <v>9</v>
      </c>
      <c r="C6" s="16">
        <v>37823</v>
      </c>
      <c r="D6" s="16">
        <v>42937</v>
      </c>
      <c r="E6" s="30">
        <v>4.4375</v>
      </c>
      <c r="F6" s="18">
        <v>100.40297925414316</v>
      </c>
      <c r="G6" s="18">
        <v>100.45320585707169</v>
      </c>
      <c r="H6" s="43">
        <v>2.66</v>
      </c>
      <c r="I6" s="18">
        <v>100.43646571035178</v>
      </c>
      <c r="J6" s="18">
        <v>100.48670906488422</v>
      </c>
      <c r="K6" s="43">
        <v>1.77</v>
      </c>
      <c r="L6" s="18">
        <v>100.19873606643529</v>
      </c>
      <c r="M6" s="18">
        <v>100.24886049668362</v>
      </c>
      <c r="N6" s="64">
        <v>4.4264842293611899</v>
      </c>
      <c r="O6" s="18">
        <v>99.998401686737623</v>
      </c>
      <c r="P6" s="18">
        <v>100.04842589968746</v>
      </c>
      <c r="Q6" s="64">
        <v>4.4353521408215002</v>
      </c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190"/>
      <c r="CY6" s="190"/>
      <c r="CZ6" s="190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</row>
    <row r="7" spans="1:125" x14ac:dyDescent="0.35">
      <c r="A7" s="1" t="s">
        <v>14</v>
      </c>
      <c r="B7" s="15" t="s">
        <v>9</v>
      </c>
      <c r="C7" s="16">
        <v>36017</v>
      </c>
      <c r="D7" s="16">
        <v>42957</v>
      </c>
      <c r="E7" s="30">
        <v>4.8125</v>
      </c>
      <c r="F7" s="18">
        <v>100.61477525006258</v>
      </c>
      <c r="G7" s="18">
        <v>100.66510780396456</v>
      </c>
      <c r="H7" s="43">
        <v>2.66</v>
      </c>
      <c r="I7" s="18">
        <v>100.67013396604089</v>
      </c>
      <c r="J7" s="18">
        <v>100.72049421314746</v>
      </c>
      <c r="K7" s="43">
        <v>1.77</v>
      </c>
      <c r="L7" s="18">
        <v>100.39387353990871</v>
      </c>
      <c r="M7" s="18">
        <v>100.44409558770256</v>
      </c>
      <c r="N7" s="64">
        <v>4.7912223927567501</v>
      </c>
      <c r="O7" s="18">
        <v>100.16417123094911</v>
      </c>
      <c r="P7" s="18">
        <v>100.21427837013417</v>
      </c>
      <c r="Q7" s="64">
        <v>4.8022099028896665</v>
      </c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190"/>
      <c r="CY7" s="190"/>
      <c r="CZ7" s="190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</row>
    <row r="8" spans="1:125" x14ac:dyDescent="0.35">
      <c r="A8" s="1" t="s">
        <v>39</v>
      </c>
      <c r="B8" s="15" t="s">
        <v>9</v>
      </c>
      <c r="C8" s="16">
        <v>37505</v>
      </c>
      <c r="D8" s="16">
        <v>42984</v>
      </c>
      <c r="E8" s="30">
        <v>4.5</v>
      </c>
      <c r="F8" s="18">
        <v>100.65216626661621</v>
      </c>
      <c r="G8" s="18">
        <v>100.70251752537889</v>
      </c>
      <c r="H8" s="43">
        <v>2.66</v>
      </c>
      <c r="I8" s="18">
        <v>100.75543678859739</v>
      </c>
      <c r="J8" s="18">
        <v>100.80583970845161</v>
      </c>
      <c r="K8" s="43">
        <v>1.9</v>
      </c>
      <c r="L8" s="18">
        <v>100.53688520708195</v>
      </c>
      <c r="M8" s="18">
        <v>100.58717879648019</v>
      </c>
      <c r="N8" s="64">
        <v>4.4737311989880233</v>
      </c>
      <c r="O8" s="18">
        <v>100.3321157099189</v>
      </c>
      <c r="P8" s="18">
        <v>100.38230686335056</v>
      </c>
      <c r="Q8" s="64">
        <v>4.4828617120005081</v>
      </c>
      <c r="R8" s="18">
        <v>100.10580582937753</v>
      </c>
      <c r="S8" s="18">
        <v>100.15588377126316</v>
      </c>
      <c r="T8" s="43">
        <v>4.492996148161537</v>
      </c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190"/>
      <c r="CY8" s="190"/>
      <c r="CZ8" s="190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</row>
    <row r="9" spans="1:125" x14ac:dyDescent="0.35">
      <c r="A9" s="1" t="s">
        <v>12</v>
      </c>
      <c r="B9" s="15" t="s">
        <v>9</v>
      </c>
      <c r="C9" s="16">
        <v>35718</v>
      </c>
      <c r="D9" s="16">
        <v>43023</v>
      </c>
      <c r="E9" s="30">
        <v>5.5</v>
      </c>
      <c r="F9" s="18">
        <v>101.33159881545438</v>
      </c>
      <c r="G9" s="18">
        <v>101.38228996043459</v>
      </c>
      <c r="H9" s="43">
        <v>2.66</v>
      </c>
      <c r="I9" s="18">
        <v>101.44523323784217</v>
      </c>
      <c r="J9" s="18">
        <v>101.4959812284564</v>
      </c>
      <c r="K9" s="43">
        <v>1.9</v>
      </c>
      <c r="L9" s="18">
        <v>101.1432341781881</v>
      </c>
      <c r="M9" s="18">
        <v>101.19383109373496</v>
      </c>
      <c r="N9" s="64">
        <v>5.4351139200426148</v>
      </c>
      <c r="O9" s="18">
        <v>100.86027948547769</v>
      </c>
      <c r="P9" s="18">
        <v>100.91073485290414</v>
      </c>
      <c r="Q9" s="64">
        <v>5.4503616567823601</v>
      </c>
      <c r="R9" s="18">
        <v>100.54755984904213</v>
      </c>
      <c r="S9" s="18">
        <v>100.59785877843134</v>
      </c>
      <c r="T9" s="43">
        <v>5.467313188160249</v>
      </c>
      <c r="U9" s="18">
        <v>100.24411789413479</v>
      </c>
      <c r="V9" s="18">
        <v>100.29426502664811</v>
      </c>
      <c r="W9" s="43">
        <v>5.4838629093484599</v>
      </c>
      <c r="X9" s="18">
        <v>99.95</v>
      </c>
      <c r="Y9" s="18">
        <v>100</v>
      </c>
      <c r="Z9" s="43">
        <v>5.5</v>
      </c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190"/>
      <c r="CY9" s="190"/>
      <c r="CZ9" s="190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</row>
    <row r="10" spans="1:125" x14ac:dyDescent="0.35">
      <c r="A10" s="1" t="s">
        <v>132</v>
      </c>
      <c r="B10" s="15" t="s">
        <v>9</v>
      </c>
      <c r="C10" s="16">
        <v>40470</v>
      </c>
      <c r="D10" s="16">
        <v>43028</v>
      </c>
      <c r="E10" s="30">
        <v>4.2708329999999997</v>
      </c>
      <c r="F10" s="18">
        <v>100.75525776866434</v>
      </c>
      <c r="G10" s="18">
        <v>100.80566059896381</v>
      </c>
      <c r="H10" s="43">
        <v>2.66</v>
      </c>
      <c r="I10" s="18">
        <v>100.96675633269682</v>
      </c>
      <c r="J10" s="18">
        <v>101.01726496517941</v>
      </c>
      <c r="K10" s="43">
        <v>1.9</v>
      </c>
      <c r="L10" s="18">
        <v>100.76792191968546</v>
      </c>
      <c r="M10" s="18">
        <v>100.81833108522807</v>
      </c>
      <c r="N10" s="64">
        <v>4.2361671275728581</v>
      </c>
      <c r="O10" s="18">
        <v>100.58162620638643</v>
      </c>
      <c r="P10" s="18">
        <v>100.63194217747517</v>
      </c>
      <c r="Q10" s="64">
        <v>4.2440132900028207</v>
      </c>
      <c r="R10" s="18">
        <v>100.37573342837908</v>
      </c>
      <c r="S10" s="18">
        <v>100.42594640157986</v>
      </c>
      <c r="T10" s="43">
        <v>4.2527186977376719</v>
      </c>
      <c r="U10" s="18">
        <v>100.17594902157943</v>
      </c>
      <c r="V10" s="18">
        <v>100.22606205260573</v>
      </c>
      <c r="W10" s="43">
        <v>4.2612000437155402</v>
      </c>
      <c r="X10" s="18">
        <v>99.982303521810579</v>
      </c>
      <c r="Y10" s="18">
        <v>100.0323196816514</v>
      </c>
      <c r="Z10" s="43">
        <v>4.2694531263413102</v>
      </c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190"/>
      <c r="CY10" s="190"/>
      <c r="CZ10" s="190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</row>
    <row r="11" spans="1:125" x14ac:dyDescent="0.35">
      <c r="A11" s="1" t="s">
        <v>62</v>
      </c>
      <c r="B11" s="15" t="s">
        <v>9</v>
      </c>
      <c r="C11" s="16">
        <v>38282</v>
      </c>
      <c r="D11" s="16">
        <v>43030</v>
      </c>
      <c r="E11" s="30">
        <v>4.34375</v>
      </c>
      <c r="F11" s="18">
        <v>100.80074718611657</v>
      </c>
      <c r="G11" s="18">
        <v>100.85117277250281</v>
      </c>
      <c r="H11" s="43">
        <v>2.66</v>
      </c>
      <c r="I11" s="18">
        <v>101.01123880846373</v>
      </c>
      <c r="J11" s="18">
        <v>101.06176969331038</v>
      </c>
      <c r="K11" s="43">
        <v>1.9</v>
      </c>
      <c r="L11" s="18">
        <v>100.80631030815742</v>
      </c>
      <c r="M11" s="18">
        <v>100.85673867749617</v>
      </c>
      <c r="N11" s="64">
        <v>4.3068515370993312</v>
      </c>
      <c r="O11" s="18">
        <v>100.61430480688803</v>
      </c>
      <c r="P11" s="18">
        <v>100.66463712545075</v>
      </c>
      <c r="Q11" s="64">
        <v>4.3150704398672906</v>
      </c>
      <c r="R11" s="18">
        <v>100.40210160935332</v>
      </c>
      <c r="S11" s="18">
        <v>100.45232777323994</v>
      </c>
      <c r="T11" s="43">
        <v>4.3241904854664357</v>
      </c>
      <c r="U11" s="18">
        <v>100.19619399884485</v>
      </c>
      <c r="V11" s="18">
        <v>100.24631715742355</v>
      </c>
      <c r="W11" s="43">
        <v>4.3330768881800577</v>
      </c>
      <c r="X11" s="18">
        <v>99.996613447079824</v>
      </c>
      <c r="Y11" s="18">
        <v>100.04663676546255</v>
      </c>
      <c r="Z11" s="43">
        <v>4.3417251598201858</v>
      </c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190"/>
      <c r="CY11" s="190"/>
      <c r="CZ11" s="190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</row>
    <row r="12" spans="1:125" x14ac:dyDescent="0.35">
      <c r="A12" s="1" t="s">
        <v>192</v>
      </c>
      <c r="B12" s="15" t="s">
        <v>149</v>
      </c>
      <c r="C12" s="16">
        <v>42670</v>
      </c>
      <c r="D12" s="16">
        <v>43035</v>
      </c>
      <c r="E12" s="30">
        <v>2.95</v>
      </c>
      <c r="F12" s="18">
        <v>100.10041879632429</v>
      </c>
      <c r="G12" s="18">
        <v>100.15049404334596</v>
      </c>
      <c r="H12" s="43">
        <v>2.66</v>
      </c>
      <c r="I12" s="18">
        <v>100.42016840030686</v>
      </c>
      <c r="J12" s="18">
        <v>100.47040360210791</v>
      </c>
      <c r="K12" s="43">
        <v>1.9</v>
      </c>
      <c r="L12" s="18">
        <v>100.33214008625832</v>
      </c>
      <c r="M12" s="18">
        <v>100.38233125188425</v>
      </c>
      <c r="N12" s="64">
        <v>1.9</v>
      </c>
      <c r="O12" s="18">
        <v>100.28693505611929</v>
      </c>
      <c r="P12" s="18">
        <v>100.33710360792324</v>
      </c>
      <c r="Q12" s="64">
        <v>1.77</v>
      </c>
      <c r="R12" s="18">
        <v>100.18443097971014</v>
      </c>
      <c r="S12" s="18">
        <v>100.23454825383706</v>
      </c>
      <c r="T12" s="43">
        <v>1.77</v>
      </c>
      <c r="U12" s="18">
        <v>100.08383104899617</v>
      </c>
      <c r="V12" s="18">
        <v>100.13389799799516</v>
      </c>
      <c r="W12" s="43">
        <v>1.78</v>
      </c>
      <c r="X12" s="18">
        <v>99.988265293838481</v>
      </c>
      <c r="Y12" s="18">
        <v>100.0382844360565</v>
      </c>
      <c r="Z12" s="43">
        <v>1.78</v>
      </c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190"/>
      <c r="CY12" s="190"/>
      <c r="CZ12" s="190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</row>
    <row r="13" spans="1:125" x14ac:dyDescent="0.35">
      <c r="A13" s="1" t="s">
        <v>16</v>
      </c>
      <c r="B13" s="15" t="s">
        <v>9</v>
      </c>
      <c r="C13" s="16">
        <v>36217</v>
      </c>
      <c r="D13" s="16">
        <v>43157</v>
      </c>
      <c r="E13" s="30">
        <v>4.8125</v>
      </c>
      <c r="F13" s="18">
        <v>101.46872128980843</v>
      </c>
      <c r="G13" s="18">
        <v>101.51948103032359</v>
      </c>
      <c r="H13" s="43">
        <v>3.01</v>
      </c>
      <c r="I13" s="18">
        <v>101.66018904392337</v>
      </c>
      <c r="J13" s="18">
        <v>101.71104456620647</v>
      </c>
      <c r="K13" s="43">
        <v>2.6</v>
      </c>
      <c r="L13" s="18">
        <v>100.52045819366801</v>
      </c>
      <c r="M13" s="18">
        <v>100.57074356545073</v>
      </c>
      <c r="N13" s="64">
        <v>4.7851888425862725</v>
      </c>
      <c r="O13" s="18">
        <v>100.29094621648859</v>
      </c>
      <c r="P13" s="18">
        <v>100.34111677487603</v>
      </c>
      <c r="Q13" s="64">
        <v>4.7961395634027673</v>
      </c>
      <c r="R13" s="18">
        <v>100.03729111229637</v>
      </c>
      <c r="S13" s="18">
        <v>100.08733477968622</v>
      </c>
      <c r="T13" s="43">
        <v>4.8083006811934288</v>
      </c>
      <c r="U13" s="18">
        <v>101.24628713278879</v>
      </c>
      <c r="V13" s="18">
        <v>101.29693560058908</v>
      </c>
      <c r="W13" s="43">
        <v>4.7508840928570137</v>
      </c>
      <c r="X13" s="18">
        <v>101.00998381069269</v>
      </c>
      <c r="Y13" s="18">
        <v>101.06051406772654</v>
      </c>
      <c r="Z13" s="43">
        <v>4.7619983377235373</v>
      </c>
      <c r="AA13" s="18">
        <v>100.76541755667969</v>
      </c>
      <c r="AB13" s="18">
        <v>100.81582546941439</v>
      </c>
      <c r="AC13" s="43">
        <v>4.7735561134298514</v>
      </c>
      <c r="AD13" s="18">
        <v>100.52836625100677</v>
      </c>
      <c r="AE13" s="18">
        <v>100.57865557879616</v>
      </c>
      <c r="AF13" s="43">
        <v>4.7848124160197703</v>
      </c>
      <c r="AG13" s="18">
        <v>100.28302585831543</v>
      </c>
      <c r="AH13" s="18">
        <v>100.3331924545427</v>
      </c>
      <c r="AI13" s="43">
        <v>4.7965183627346129</v>
      </c>
      <c r="AJ13" s="18">
        <v>100.03729111229637</v>
      </c>
      <c r="AK13" s="18">
        <v>100.08733477968622</v>
      </c>
      <c r="AL13" s="43">
        <v>4.8083006811934288</v>
      </c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190"/>
      <c r="CY13" s="190"/>
      <c r="CZ13" s="190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</row>
    <row r="14" spans="1:125" x14ac:dyDescent="0.35">
      <c r="A14" s="1" t="s">
        <v>194</v>
      </c>
      <c r="B14" s="15" t="s">
        <v>149</v>
      </c>
      <c r="C14" s="16">
        <v>42823</v>
      </c>
      <c r="D14" s="16">
        <v>43188</v>
      </c>
      <c r="E14" s="30">
        <v>2.6</v>
      </c>
      <c r="F14" s="18">
        <v>99.570922855653649</v>
      </c>
      <c r="G14" s="18">
        <v>99.620733222264775</v>
      </c>
      <c r="H14" s="43">
        <v>3.01</v>
      </c>
      <c r="I14" s="18">
        <v>99.95</v>
      </c>
      <c r="J14" s="18">
        <v>100</v>
      </c>
      <c r="K14" s="43">
        <v>2.6</v>
      </c>
      <c r="L14" s="18">
        <v>99.950000000000017</v>
      </c>
      <c r="M14" s="18">
        <v>100.00000000000001</v>
      </c>
      <c r="N14" s="64">
        <v>2.6</v>
      </c>
      <c r="O14" s="18">
        <v>100.43893776381988</v>
      </c>
      <c r="P14" s="18">
        <v>100.48918235499737</v>
      </c>
      <c r="Q14" s="64">
        <v>1.9</v>
      </c>
      <c r="R14" s="18">
        <v>100.37864875755466</v>
      </c>
      <c r="S14" s="18">
        <v>100.42886318914923</v>
      </c>
      <c r="T14" s="43">
        <v>1.9</v>
      </c>
      <c r="U14" s="18">
        <v>100.32014838920855</v>
      </c>
      <c r="V14" s="18">
        <v>100.37033355598655</v>
      </c>
      <c r="W14" s="43">
        <v>1.9</v>
      </c>
      <c r="X14" s="18">
        <v>100.26344560020458</v>
      </c>
      <c r="Y14" s="18">
        <v>100.31360240140528</v>
      </c>
      <c r="Z14" s="43">
        <v>1.9</v>
      </c>
      <c r="AA14" s="18">
        <v>100.2522414643613</v>
      </c>
      <c r="AB14" s="18">
        <v>100.30239266069165</v>
      </c>
      <c r="AC14" s="43">
        <v>1.77</v>
      </c>
      <c r="AD14" s="18">
        <v>100.18190795920817</v>
      </c>
      <c r="AE14" s="18">
        <v>100.23202397119377</v>
      </c>
      <c r="AF14" s="43">
        <v>1.78</v>
      </c>
      <c r="AG14" s="18">
        <v>100.11091178590678</v>
      </c>
      <c r="AH14" s="18">
        <v>100.1609922820478</v>
      </c>
      <c r="AI14" s="43">
        <v>1.79</v>
      </c>
      <c r="AJ14" s="18">
        <v>100.04379611980929</v>
      </c>
      <c r="AK14" s="18">
        <v>100.09384304132995</v>
      </c>
      <c r="AL14" s="43">
        <v>1.78</v>
      </c>
      <c r="AM14" s="18">
        <v>99.981286627357704</v>
      </c>
      <c r="AN14" s="18">
        <v>100.03130227849695</v>
      </c>
      <c r="AO14" s="43">
        <v>1.78</v>
      </c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190"/>
      <c r="CY14" s="190"/>
      <c r="CZ14" s="190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</row>
    <row r="15" spans="1:125" x14ac:dyDescent="0.35">
      <c r="A15" s="1" t="s">
        <v>227</v>
      </c>
      <c r="B15" s="15" t="s">
        <v>149</v>
      </c>
      <c r="C15" s="16">
        <v>42852</v>
      </c>
      <c r="D15" s="16">
        <v>43217</v>
      </c>
      <c r="E15" s="30">
        <v>2.6</v>
      </c>
      <c r="F15" s="18"/>
      <c r="G15" s="18"/>
      <c r="H15" s="43"/>
      <c r="I15" s="18">
        <v>99.950000000000017</v>
      </c>
      <c r="J15" s="18">
        <v>100.00000000000001</v>
      </c>
      <c r="K15" s="43">
        <v>2.6</v>
      </c>
      <c r="L15" s="18">
        <v>99.95</v>
      </c>
      <c r="M15" s="18">
        <v>100</v>
      </c>
      <c r="N15" s="64">
        <v>2.6</v>
      </c>
      <c r="O15" s="18">
        <v>100.49348840680487</v>
      </c>
      <c r="P15" s="18">
        <v>100.54376028694834</v>
      </c>
      <c r="Q15" s="64">
        <v>1.9</v>
      </c>
      <c r="R15" s="18">
        <v>100.43328991456214</v>
      </c>
      <c r="S15" s="18">
        <v>100.48353168040234</v>
      </c>
      <c r="T15" s="43">
        <v>1.9</v>
      </c>
      <c r="U15" s="18">
        <v>100.37487737489298</v>
      </c>
      <c r="V15" s="18">
        <v>100.42508991985289</v>
      </c>
      <c r="W15" s="43">
        <v>1.9</v>
      </c>
      <c r="X15" s="18">
        <v>100.31825971579637</v>
      </c>
      <c r="Y15" s="18">
        <v>100.36844393776525</v>
      </c>
      <c r="Z15" s="43">
        <v>1.9</v>
      </c>
      <c r="AA15" s="18">
        <v>100.20643302541426</v>
      </c>
      <c r="AB15" s="18">
        <v>100.25656130606728</v>
      </c>
      <c r="AC15" s="43">
        <v>2.02</v>
      </c>
      <c r="AD15" s="18">
        <v>100.24636608814092</v>
      </c>
      <c r="AE15" s="18">
        <v>100.29651434531357</v>
      </c>
      <c r="AF15" s="43">
        <v>1.78</v>
      </c>
      <c r="AG15" s="18">
        <v>100.17467664715372</v>
      </c>
      <c r="AH15" s="18">
        <v>100.22478904167455</v>
      </c>
      <c r="AI15" s="43">
        <v>1.79</v>
      </c>
      <c r="AJ15" s="18">
        <v>100.10844857203351</v>
      </c>
      <c r="AK15" s="18">
        <v>100.15852783595147</v>
      </c>
      <c r="AL15" s="43">
        <v>1.78</v>
      </c>
      <c r="AM15" s="18">
        <v>100.04602703040769</v>
      </c>
      <c r="AN15" s="18">
        <v>100.09607506794165</v>
      </c>
      <c r="AO15" s="43">
        <v>1.78</v>
      </c>
      <c r="AP15" s="18">
        <v>99.976387145325546</v>
      </c>
      <c r="AQ15" s="18">
        <v>100.02640034549829</v>
      </c>
      <c r="AR15" s="43">
        <v>1.72</v>
      </c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190"/>
      <c r="CY15" s="190"/>
      <c r="CZ15" s="190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</row>
    <row r="16" spans="1:125" x14ac:dyDescent="0.35">
      <c r="A16" s="1" t="s">
        <v>157</v>
      </c>
      <c r="B16" s="15" t="s">
        <v>149</v>
      </c>
      <c r="C16" s="16">
        <v>41106</v>
      </c>
      <c r="D16" s="16">
        <v>43297</v>
      </c>
      <c r="E16" s="30">
        <v>4.0250000000000004</v>
      </c>
      <c r="F16" s="18">
        <v>101.17947515806918</v>
      </c>
      <c r="G16" s="18">
        <v>101.23009020317076</v>
      </c>
      <c r="H16" s="43">
        <v>3.01</v>
      </c>
      <c r="I16" s="18">
        <v>101.17666188970124</v>
      </c>
      <c r="J16" s="18">
        <v>101.22727552746497</v>
      </c>
      <c r="K16" s="43">
        <v>2.95</v>
      </c>
      <c r="L16" s="18">
        <v>101.08901461417821</v>
      </c>
      <c r="M16" s="18">
        <v>101.1395844063814</v>
      </c>
      <c r="N16" s="64">
        <v>2.95</v>
      </c>
      <c r="O16" s="18">
        <v>101.35454334755306</v>
      </c>
      <c r="P16" s="18">
        <v>101.40524597053833</v>
      </c>
      <c r="Q16" s="64">
        <v>2.6</v>
      </c>
      <c r="R16" s="18">
        <v>101.23352295680814</v>
      </c>
      <c r="S16" s="18">
        <v>101.2841650393278</v>
      </c>
      <c r="T16" s="43">
        <v>2.6</v>
      </c>
      <c r="U16" s="18">
        <v>101.69683586647213</v>
      </c>
      <c r="V16" s="18">
        <v>101.74770972133278</v>
      </c>
      <c r="W16" s="43">
        <v>1.9</v>
      </c>
      <c r="X16" s="18">
        <v>101.52567173079345</v>
      </c>
      <c r="Y16" s="18">
        <v>101.57645996077383</v>
      </c>
      <c r="Z16" s="43">
        <v>1.9</v>
      </c>
      <c r="AA16" s="18">
        <v>101.26863383887442</v>
      </c>
      <c r="AB16" s="18">
        <v>101.31929348561722</v>
      </c>
      <c r="AC16" s="43">
        <v>2.02</v>
      </c>
      <c r="AD16" s="18">
        <v>101.10679262489013</v>
      </c>
      <c r="AE16" s="18">
        <v>101.1573713105454</v>
      </c>
      <c r="AF16" s="43">
        <v>2.02</v>
      </c>
      <c r="AG16" s="18">
        <v>100.9392755974351</v>
      </c>
      <c r="AH16" s="18">
        <v>100.98977048267643</v>
      </c>
      <c r="AI16" s="43">
        <v>2.02</v>
      </c>
      <c r="AJ16" s="18">
        <v>100.77147237245809</v>
      </c>
      <c r="AK16" s="18">
        <v>100.82188331411514</v>
      </c>
      <c r="AL16" s="43">
        <v>2.02</v>
      </c>
      <c r="AM16" s="18">
        <v>100.70056755997091</v>
      </c>
      <c r="AN16" s="18">
        <v>100.75094303148664</v>
      </c>
      <c r="AO16" s="43">
        <v>1.78</v>
      </c>
      <c r="AP16" s="18">
        <v>100.52070881869869</v>
      </c>
      <c r="AQ16" s="18">
        <v>100.57099431585662</v>
      </c>
      <c r="AR16" s="43">
        <v>1.72</v>
      </c>
      <c r="AS16" s="18">
        <v>100.34277348235609</v>
      </c>
      <c r="AT16" s="18">
        <v>100.39296996733975</v>
      </c>
      <c r="AU16" s="43">
        <v>1.6983999999999999</v>
      </c>
      <c r="AV16" s="18">
        <v>100.15115472285022</v>
      </c>
      <c r="AW16" s="18">
        <v>100.20125535052549</v>
      </c>
      <c r="AX16" s="43">
        <v>1.6439999999999999</v>
      </c>
      <c r="AY16" s="128">
        <v>99.956552487789139</v>
      </c>
      <c r="AZ16" s="128">
        <v>100.00655576567198</v>
      </c>
      <c r="BA16" s="43">
        <v>1.6224000000000001</v>
      </c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190"/>
      <c r="CY16" s="190"/>
      <c r="CZ16" s="190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</row>
    <row r="17" spans="1:125" x14ac:dyDescent="0.35">
      <c r="A17" s="1" t="s">
        <v>18</v>
      </c>
      <c r="B17" s="15" t="s">
        <v>9</v>
      </c>
      <c r="C17" s="16">
        <v>36362</v>
      </c>
      <c r="D17" s="16">
        <v>43302</v>
      </c>
      <c r="E17" s="30">
        <v>4.6875</v>
      </c>
      <c r="F17" s="18">
        <v>102.00392585472692</v>
      </c>
      <c r="G17" s="18">
        <v>102.05495333139261</v>
      </c>
      <c r="H17" s="43">
        <v>3.01</v>
      </c>
      <c r="I17" s="18">
        <v>101.95544374195019</v>
      </c>
      <c r="J17" s="18">
        <v>102.0064469654329</v>
      </c>
      <c r="K17" s="43">
        <v>2.95</v>
      </c>
      <c r="L17" s="18">
        <v>100.22324208283284</v>
      </c>
      <c r="M17" s="18">
        <v>100.27337877221895</v>
      </c>
      <c r="N17" s="64">
        <v>4.6747203070199985</v>
      </c>
      <c r="O17" s="18">
        <v>100.00317032582507</v>
      </c>
      <c r="P17" s="18">
        <v>100.05319692428721</v>
      </c>
      <c r="Q17" s="64">
        <v>4.685007719990347</v>
      </c>
      <c r="R17" s="18">
        <v>101.15298330712724</v>
      </c>
      <c r="S17" s="18">
        <v>101.20358509967707</v>
      </c>
      <c r="T17" s="43">
        <v>4.631752912096152</v>
      </c>
      <c r="U17" s="18">
        <v>100.91921643625217</v>
      </c>
      <c r="V17" s="18">
        <v>100.96970128689561</v>
      </c>
      <c r="W17" s="43">
        <v>4.6424817942968097</v>
      </c>
      <c r="X17" s="18">
        <v>100.69263267395982</v>
      </c>
      <c r="Y17" s="18">
        <v>100.74300417604783</v>
      </c>
      <c r="Z17" s="43">
        <v>4.6529285465903119</v>
      </c>
      <c r="AA17" s="18">
        <v>100.45812584827293</v>
      </c>
      <c r="AB17" s="18">
        <v>100.50838003829207</v>
      </c>
      <c r="AC17" s="43">
        <v>4.6637902214861464</v>
      </c>
      <c r="AD17" s="18">
        <v>100.23082486824757</v>
      </c>
      <c r="AE17" s="18">
        <v>100.28096535092303</v>
      </c>
      <c r="AF17" s="43">
        <v>4.6743666493402527</v>
      </c>
      <c r="AG17" s="18">
        <v>99.995575745530275</v>
      </c>
      <c r="AH17" s="18">
        <v>100.04559854480267</v>
      </c>
      <c r="AI17" s="43">
        <v>4.6853635424059483</v>
      </c>
      <c r="AJ17" s="18">
        <v>101.07894026373191</v>
      </c>
      <c r="AK17" s="18">
        <v>101.12950501624002</v>
      </c>
      <c r="AL17" s="43">
        <v>4.6351457957272233</v>
      </c>
      <c r="AM17" s="18">
        <v>100.87702340369407</v>
      </c>
      <c r="AN17" s="18">
        <v>100.9274871472677</v>
      </c>
      <c r="AO17" s="43">
        <v>4.6444235683389836</v>
      </c>
      <c r="AP17" s="18">
        <v>100.64619595534464</v>
      </c>
      <c r="AQ17" s="18">
        <v>100.69654422745836</v>
      </c>
      <c r="AR17" s="43">
        <v>4.6550753414254631</v>
      </c>
      <c r="AS17" s="18">
        <v>100.43627434747322</v>
      </c>
      <c r="AT17" s="18">
        <v>100.48651760627635</v>
      </c>
      <c r="AU17" s="43">
        <v>4.6648049028491965</v>
      </c>
      <c r="AV17" s="18">
        <v>100.21150460217413</v>
      </c>
      <c r="AW17" s="18">
        <v>100.26163541988407</v>
      </c>
      <c r="AX17" s="43">
        <v>4.6752678433473536</v>
      </c>
      <c r="AY17" s="128">
        <v>99.993620086283684</v>
      </c>
      <c r="AZ17" s="128">
        <v>100.0436419072373</v>
      </c>
      <c r="BA17" s="43">
        <v>4.6854551779975733</v>
      </c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190"/>
      <c r="CY17" s="190"/>
      <c r="CZ17" s="190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</row>
    <row r="18" spans="1:125" x14ac:dyDescent="0.35">
      <c r="A18" s="1" t="s">
        <v>57</v>
      </c>
      <c r="B18" s="15" t="s">
        <v>9</v>
      </c>
      <c r="C18" s="16">
        <v>38197</v>
      </c>
      <c r="D18" s="16">
        <v>43310</v>
      </c>
      <c r="E18" s="30">
        <v>4.375</v>
      </c>
      <c r="F18" s="18">
        <v>101.6498781325059</v>
      </c>
      <c r="G18" s="18">
        <v>101.70072849675428</v>
      </c>
      <c r="H18" s="43">
        <v>3.01</v>
      </c>
      <c r="I18" s="18">
        <v>101.62467639950697</v>
      </c>
      <c r="J18" s="18">
        <v>101.67551415658525</v>
      </c>
      <c r="K18" s="43">
        <v>2.95</v>
      </c>
      <c r="L18" s="18">
        <v>100.24646137569322</v>
      </c>
      <c r="M18" s="18">
        <v>100.29660968053348</v>
      </c>
      <c r="N18" s="64">
        <v>4.3620617027188926</v>
      </c>
      <c r="O18" s="18">
        <v>100.05114231152459</v>
      </c>
      <c r="P18" s="18">
        <v>100.10119290797857</v>
      </c>
      <c r="Q18" s="64">
        <v>4.370577285749099</v>
      </c>
      <c r="R18" s="18">
        <v>101.07162944049753</v>
      </c>
      <c r="S18" s="18">
        <v>101.12219053576541</v>
      </c>
      <c r="T18" s="43">
        <v>4.3264489988007409</v>
      </c>
      <c r="U18" s="18">
        <v>100.864155627984</v>
      </c>
      <c r="V18" s="18">
        <v>100.91461293445123</v>
      </c>
      <c r="W18" s="43">
        <v>4.3353483432986737</v>
      </c>
      <c r="X18" s="18">
        <v>100.6630569999343</v>
      </c>
      <c r="Y18" s="18">
        <v>100.71341370678769</v>
      </c>
      <c r="Z18" s="43">
        <v>4.3440092426388901</v>
      </c>
      <c r="AA18" s="18">
        <v>100.45492645943655</v>
      </c>
      <c r="AB18" s="18">
        <v>100.50517904896103</v>
      </c>
      <c r="AC18" s="43">
        <v>4.3530095079664726</v>
      </c>
      <c r="AD18" s="18">
        <v>100.25319128311585</v>
      </c>
      <c r="AE18" s="18">
        <v>100.30334295459315</v>
      </c>
      <c r="AF18" s="43">
        <v>4.3617688814026288</v>
      </c>
      <c r="AG18" s="18">
        <v>100.04440193585758</v>
      </c>
      <c r="AH18" s="18">
        <v>100.09444916043779</v>
      </c>
      <c r="AI18" s="43">
        <v>4.3708717483298898</v>
      </c>
      <c r="AJ18" s="18">
        <v>100.99756547921494</v>
      </c>
      <c r="AK18" s="18">
        <v>101.04808952397693</v>
      </c>
      <c r="AL18" s="43">
        <v>4.3296216886533916</v>
      </c>
      <c r="AM18" s="18">
        <v>100.81938186963355</v>
      </c>
      <c r="AN18" s="18">
        <v>100.86981677802255</v>
      </c>
      <c r="AO18" s="43">
        <v>4.3372736659448581</v>
      </c>
      <c r="AP18" s="18">
        <v>100.61574894197524</v>
      </c>
      <c r="AQ18" s="18">
        <v>100.66608198296672</v>
      </c>
      <c r="AR18" s="43">
        <v>4.3460517324398058</v>
      </c>
      <c r="AS18" s="18">
        <v>100.4304903587873</v>
      </c>
      <c r="AT18" s="18">
        <v>100.48073072414937</v>
      </c>
      <c r="AU18" s="43">
        <v>4.3540686542285663</v>
      </c>
      <c r="AV18" s="18">
        <v>100.23212809879966</v>
      </c>
      <c r="AW18" s="18">
        <v>100.28226923341637</v>
      </c>
      <c r="AX18" s="43">
        <v>4.3626854811360296</v>
      </c>
      <c r="AY18" s="128">
        <v>100.03984214442961</v>
      </c>
      <c r="AZ18" s="128">
        <v>100.08988708797359</v>
      </c>
      <c r="BA18" s="43">
        <v>4.3710709715903784</v>
      </c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190"/>
      <c r="CY18" s="190"/>
      <c r="CZ18" s="190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</row>
    <row r="19" spans="1:125" x14ac:dyDescent="0.35">
      <c r="A19" s="1" t="s">
        <v>13</v>
      </c>
      <c r="B19" s="15" t="s">
        <v>9</v>
      </c>
      <c r="C19" s="16">
        <v>36017</v>
      </c>
      <c r="D19" s="16">
        <v>43322</v>
      </c>
      <c r="E19" s="30">
        <v>4.84375</v>
      </c>
      <c r="F19" s="18">
        <v>102.29116480171945</v>
      </c>
      <c r="G19" s="18">
        <v>102.34233596970429</v>
      </c>
      <c r="H19" s="43">
        <v>3.01</v>
      </c>
      <c r="I19" s="18">
        <v>102.23516004332662</v>
      </c>
      <c r="J19" s="18">
        <v>102.28630319492407</v>
      </c>
      <c r="K19" s="43">
        <v>2.95</v>
      </c>
      <c r="L19" s="18">
        <v>100.39863613153864</v>
      </c>
      <c r="M19" s="18">
        <v>100.44886056181954</v>
      </c>
      <c r="N19" s="64">
        <v>4.8221054702945052</v>
      </c>
      <c r="O19" s="18">
        <v>100.16646920553011</v>
      </c>
      <c r="P19" s="18">
        <v>100.21657749427725</v>
      </c>
      <c r="Q19" s="64">
        <v>4.8332821985230909</v>
      </c>
      <c r="R19" s="18">
        <v>101.37947604013361</v>
      </c>
      <c r="S19" s="18">
        <v>101.43019113570145</v>
      </c>
      <c r="T19" s="43">
        <v>4.7754519100921762</v>
      </c>
      <c r="U19" s="18">
        <v>101.13286131522919</v>
      </c>
      <c r="V19" s="18">
        <v>101.18345304175006</v>
      </c>
      <c r="W19" s="43">
        <v>4.7870969554689777</v>
      </c>
      <c r="X19" s="18">
        <v>100.89382448337895</v>
      </c>
      <c r="Y19" s="18">
        <v>100.9442966316948</v>
      </c>
      <c r="Z19" s="43">
        <v>4.7984385068062823</v>
      </c>
      <c r="AA19" s="18">
        <v>100.64642913566146</v>
      </c>
      <c r="AB19" s="18">
        <v>100.69677752442367</v>
      </c>
      <c r="AC19" s="43">
        <v>4.8102333749708768</v>
      </c>
      <c r="AD19" s="18">
        <v>100.40663566770932</v>
      </c>
      <c r="AE19" s="18">
        <v>100.4568640997592</v>
      </c>
      <c r="AF19" s="43">
        <v>4.8217212864517549</v>
      </c>
      <c r="AG19" s="18">
        <v>100.15845722623148</v>
      </c>
      <c r="AH19" s="18">
        <v>100.20856150698496</v>
      </c>
      <c r="AI19" s="43">
        <v>4.8336688274508059</v>
      </c>
      <c r="AJ19" s="18">
        <v>101.29754125021286</v>
      </c>
      <c r="AK19" s="18">
        <v>101.3482153578918</v>
      </c>
      <c r="AL19" s="43">
        <v>4.779314547271726</v>
      </c>
      <c r="AM19" s="18">
        <v>101.08403228653383</v>
      </c>
      <c r="AN19" s="18">
        <v>101.13459958632698</v>
      </c>
      <c r="AO19" s="43">
        <v>4.7894093809759415</v>
      </c>
      <c r="AP19" s="18">
        <v>100.84000099458574</v>
      </c>
      <c r="AQ19" s="18">
        <v>100.89044621769457</v>
      </c>
      <c r="AR19" s="43">
        <v>4.8009996799384593</v>
      </c>
      <c r="AS19" s="18">
        <v>100.61803310677087</v>
      </c>
      <c r="AT19" s="18">
        <v>100.66836729041607</v>
      </c>
      <c r="AU19" s="43">
        <v>4.8115909002739325</v>
      </c>
      <c r="AV19" s="18">
        <v>100.38036502622109</v>
      </c>
      <c r="AW19" s="18">
        <v>100.43058031637926</v>
      </c>
      <c r="AX19" s="43">
        <v>4.8229831837484971</v>
      </c>
      <c r="AY19" s="128">
        <v>100.14997728162361</v>
      </c>
      <c r="AZ19" s="128">
        <v>100.20007732028374</v>
      </c>
      <c r="BA19" s="43">
        <v>4.834078106064962</v>
      </c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190"/>
      <c r="CY19" s="190"/>
      <c r="CZ19" s="190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</row>
    <row r="20" spans="1:125" x14ac:dyDescent="0.35">
      <c r="A20" s="1" t="s">
        <v>141</v>
      </c>
      <c r="B20" s="15" t="s">
        <v>9</v>
      </c>
      <c r="C20" s="16">
        <v>40770</v>
      </c>
      <c r="D20" s="16">
        <v>43327</v>
      </c>
      <c r="E20" s="30">
        <v>4.265625</v>
      </c>
      <c r="F20" s="18">
        <v>101.56947174889949</v>
      </c>
      <c r="G20" s="18">
        <v>101.62028188984441</v>
      </c>
      <c r="H20" s="43">
        <v>3.01</v>
      </c>
      <c r="I20" s="18">
        <v>101.55478655673487</v>
      </c>
      <c r="J20" s="18">
        <v>101.60558935141057</v>
      </c>
      <c r="K20" s="43">
        <v>2.95</v>
      </c>
      <c r="L20" s="18">
        <v>100.34266736608065</v>
      </c>
      <c r="M20" s="18">
        <v>100.39286379797963</v>
      </c>
      <c r="N20" s="64">
        <v>4.2489324824757553</v>
      </c>
      <c r="O20" s="18">
        <v>100.15614417971797</v>
      </c>
      <c r="P20" s="18">
        <v>100.20624730336965</v>
      </c>
      <c r="Q20" s="64">
        <v>4.2568453712132568</v>
      </c>
      <c r="R20" s="18">
        <v>99.95</v>
      </c>
      <c r="S20" s="18">
        <v>100</v>
      </c>
      <c r="T20" s="43">
        <v>4.265625</v>
      </c>
      <c r="U20" s="18">
        <v>100.9325447578529</v>
      </c>
      <c r="V20" s="18">
        <v>100.98303627599088</v>
      </c>
      <c r="W20" s="43">
        <v>4.2241005591690346</v>
      </c>
      <c r="X20" s="18">
        <v>100.74050228091062</v>
      </c>
      <c r="Y20" s="18">
        <v>100.79089772977549</v>
      </c>
      <c r="Z20" s="43">
        <v>4.2321529980180497</v>
      </c>
      <c r="AA20" s="18">
        <v>100.54174456231173</v>
      </c>
      <c r="AB20" s="18">
        <v>100.59204058260303</v>
      </c>
      <c r="AC20" s="43">
        <v>4.2405194042138969</v>
      </c>
      <c r="AD20" s="18">
        <v>100.34909420301918</v>
      </c>
      <c r="AE20" s="18">
        <v>100.39929384994414</v>
      </c>
      <c r="AF20" s="43">
        <v>4.2486603604756059</v>
      </c>
      <c r="AG20" s="18">
        <v>100.14970734595553</v>
      </c>
      <c r="AH20" s="18">
        <v>100.19980724958032</v>
      </c>
      <c r="AI20" s="43">
        <v>4.2571189676793182</v>
      </c>
      <c r="AJ20" s="18">
        <v>99.95</v>
      </c>
      <c r="AK20" s="18">
        <v>100</v>
      </c>
      <c r="AL20" s="43">
        <v>4.265625</v>
      </c>
      <c r="AM20" s="18">
        <v>100.88219425489984</v>
      </c>
      <c r="AN20" s="18">
        <v>100.93266058519244</v>
      </c>
      <c r="AO20" s="43">
        <v>4.2262088161240827</v>
      </c>
      <c r="AP20" s="18">
        <v>100.68827246240822</v>
      </c>
      <c r="AQ20" s="18">
        <v>100.73864178329987</v>
      </c>
      <c r="AR20" s="43">
        <v>4.234348333954947</v>
      </c>
      <c r="AS20" s="18">
        <v>100.51177879383545</v>
      </c>
      <c r="AT20" s="18">
        <v>100.56205982374732</v>
      </c>
      <c r="AU20" s="43">
        <v>4.2417836383584993</v>
      </c>
      <c r="AV20" s="18">
        <v>100.32280140682772</v>
      </c>
      <c r="AW20" s="18">
        <v>100.3729879007781</v>
      </c>
      <c r="AX20" s="43">
        <v>4.2497738577003465</v>
      </c>
      <c r="AY20" s="128">
        <v>100.13961284456089</v>
      </c>
      <c r="AZ20" s="128">
        <v>100.18970769841009</v>
      </c>
      <c r="BA20" s="43">
        <v>4.2575481034841776</v>
      </c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190"/>
      <c r="CY20" s="190"/>
      <c r="CZ20" s="190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</row>
    <row r="21" spans="1:125" x14ac:dyDescent="0.35">
      <c r="A21" s="1" t="s">
        <v>23</v>
      </c>
      <c r="B21" s="15" t="s">
        <v>9</v>
      </c>
      <c r="C21" s="16">
        <v>36790</v>
      </c>
      <c r="D21" s="16">
        <v>43364</v>
      </c>
      <c r="E21" s="30">
        <v>4.6875</v>
      </c>
      <c r="F21" s="18">
        <v>102.27549382270497</v>
      </c>
      <c r="G21" s="18">
        <v>102.32665715128061</v>
      </c>
      <c r="H21" s="43">
        <v>3.01</v>
      </c>
      <c r="I21" s="18">
        <v>102.23760061053079</v>
      </c>
      <c r="J21" s="18">
        <v>102.2887449830223</v>
      </c>
      <c r="K21" s="43">
        <v>2.95</v>
      </c>
      <c r="L21" s="18">
        <v>100.69263267395982</v>
      </c>
      <c r="M21" s="18">
        <v>100.74300417604783</v>
      </c>
      <c r="N21" s="64">
        <v>4.6529285465903119</v>
      </c>
      <c r="O21" s="18">
        <v>100.47326668928844</v>
      </c>
      <c r="P21" s="18">
        <v>100.52352845351518</v>
      </c>
      <c r="Q21" s="64">
        <v>4.6630874105932598</v>
      </c>
      <c r="R21" s="18">
        <v>100.23082486824757</v>
      </c>
      <c r="S21" s="18">
        <v>100.28096535092303</v>
      </c>
      <c r="T21" s="43">
        <v>4.6743666493402527</v>
      </c>
      <c r="U21" s="18">
        <v>99.995575745530275</v>
      </c>
      <c r="V21" s="18">
        <v>100.04559854480267</v>
      </c>
      <c r="W21" s="43">
        <v>4.6853635424059483</v>
      </c>
      <c r="X21" s="18">
        <v>101.13791290075859</v>
      </c>
      <c r="Y21" s="18">
        <v>101.18850715433575</v>
      </c>
      <c r="Z21" s="43">
        <v>4.6324430825434391</v>
      </c>
      <c r="AA21" s="18">
        <v>100.9041218061312</v>
      </c>
      <c r="AB21" s="18">
        <v>100.95459910568404</v>
      </c>
      <c r="AC21" s="43">
        <v>4.6431762807486399</v>
      </c>
      <c r="AD21" s="18">
        <v>100.67751456442573</v>
      </c>
      <c r="AE21" s="18">
        <v>100.72787850367757</v>
      </c>
      <c r="AF21" s="43">
        <v>4.6536272476232678</v>
      </c>
      <c r="AG21" s="18">
        <v>100.44298343830981</v>
      </c>
      <c r="AH21" s="18">
        <v>100.49323005333648</v>
      </c>
      <c r="AI21" s="43">
        <v>4.664493317124073</v>
      </c>
      <c r="AJ21" s="18">
        <v>100.20807533338085</v>
      </c>
      <c r="AK21" s="18">
        <v>100.25820443559864</v>
      </c>
      <c r="AL21" s="43">
        <v>4.6754278379392273</v>
      </c>
      <c r="AM21" s="18">
        <v>99.995575745530275</v>
      </c>
      <c r="AN21" s="18">
        <v>100.04559854480267</v>
      </c>
      <c r="AO21" s="43">
        <v>4.6853635424059483</v>
      </c>
      <c r="AP21" s="18">
        <v>101.09387167455269</v>
      </c>
      <c r="AQ21" s="18">
        <v>101.14444389650093</v>
      </c>
      <c r="AR21" s="43">
        <v>4.6344611917552525</v>
      </c>
      <c r="AS21" s="18">
        <v>100.88466509928975</v>
      </c>
      <c r="AT21" s="18">
        <v>100.93513266562255</v>
      </c>
      <c r="AU21" s="43">
        <v>4.6440717678835668</v>
      </c>
      <c r="AV21" s="18">
        <v>100.66066096215705</v>
      </c>
      <c r="AW21" s="18">
        <v>100.71101647039224</v>
      </c>
      <c r="AX21" s="43">
        <v>4.6544064038694968</v>
      </c>
      <c r="AY21" s="128">
        <v>100.44351860204236</v>
      </c>
      <c r="AZ21" s="128">
        <v>100.49376548478475</v>
      </c>
      <c r="BA21" s="43">
        <v>4.664468464672777</v>
      </c>
      <c r="BB21" s="18">
        <v>100.21876122600031</v>
      </c>
      <c r="BC21" s="18">
        <v>100.26889567383722</v>
      </c>
      <c r="BD21" s="43">
        <v>4.6749293173108031</v>
      </c>
      <c r="BE21" s="18">
        <v>99.993620086283684</v>
      </c>
      <c r="BF21" s="18">
        <v>100.0436419072373</v>
      </c>
      <c r="BG21" s="43">
        <v>4.6854551779975733</v>
      </c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190"/>
      <c r="CY21" s="190"/>
      <c r="CZ21" s="190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</row>
    <row r="22" spans="1:125" s="136" customFormat="1" x14ac:dyDescent="0.35">
      <c r="A22" s="136" t="s">
        <v>15</v>
      </c>
      <c r="B22" s="131" t="s">
        <v>9</v>
      </c>
      <c r="C22" s="132">
        <v>36089</v>
      </c>
      <c r="D22" s="132">
        <v>43394</v>
      </c>
      <c r="E22" s="139">
        <v>4.84375</v>
      </c>
      <c r="F22" s="140">
        <v>102.6352043907918</v>
      </c>
      <c r="G22" s="140">
        <v>102.6865476646241</v>
      </c>
      <c r="H22" s="141">
        <v>3.01</v>
      </c>
      <c r="I22" s="140">
        <v>102.59157696777577</v>
      </c>
      <c r="J22" s="140">
        <v>102.64289841698425</v>
      </c>
      <c r="K22" s="141">
        <v>2.95</v>
      </c>
      <c r="L22" s="140">
        <v>100.97354471182683</v>
      </c>
      <c r="M22" s="140">
        <v>101.02405674019693</v>
      </c>
      <c r="N22" s="137">
        <v>4.7946500628624014</v>
      </c>
      <c r="O22" s="140">
        <v>100.74224221424866</v>
      </c>
      <c r="P22" s="140">
        <v>100.79263853351542</v>
      </c>
      <c r="Q22" s="137">
        <v>4.8056584989481781</v>
      </c>
      <c r="R22" s="140">
        <v>100.48660823887118</v>
      </c>
      <c r="S22" s="140">
        <v>100.53687667720979</v>
      </c>
      <c r="T22" s="141">
        <v>4.8178839049791229</v>
      </c>
      <c r="U22" s="140">
        <v>100.23855834308131</v>
      </c>
      <c r="V22" s="140">
        <v>100.28870269442852</v>
      </c>
      <c r="W22" s="141">
        <v>4.8298062193091775</v>
      </c>
      <c r="X22" s="140">
        <v>99.998130439786451</v>
      </c>
      <c r="Y22" s="140">
        <v>100.04815451704496</v>
      </c>
      <c r="Z22" s="141">
        <v>4.8414186382366324</v>
      </c>
      <c r="AA22" s="140">
        <v>101.15269607135998</v>
      </c>
      <c r="AB22" s="140">
        <v>101.20329772022009</v>
      </c>
      <c r="AC22" s="141">
        <v>4.7861582666907845</v>
      </c>
      <c r="AD22" s="140">
        <v>100.92368439300104</v>
      </c>
      <c r="AE22" s="140">
        <v>100.9741714787404</v>
      </c>
      <c r="AF22" s="141">
        <v>4.7970188109142615</v>
      </c>
      <c r="AG22" s="140">
        <v>100.68664121551404</v>
      </c>
      <c r="AH22" s="140">
        <v>100.73700972037423</v>
      </c>
      <c r="AI22" s="141">
        <v>4.8083122711754891</v>
      </c>
      <c r="AJ22" s="140">
        <v>100.44919305728558</v>
      </c>
      <c r="AK22" s="140">
        <v>100.49944277867492</v>
      </c>
      <c r="AL22" s="141">
        <v>4.8196784639564196</v>
      </c>
      <c r="AM22" s="140">
        <v>100.23437508800048</v>
      </c>
      <c r="AN22" s="140">
        <v>100.28451734667381</v>
      </c>
      <c r="AO22" s="141">
        <v>4.830007789991777</v>
      </c>
      <c r="AP22" s="140">
        <v>99.9884793948641</v>
      </c>
      <c r="AQ22" s="140">
        <v>100.03849864418619</v>
      </c>
      <c r="AR22" s="141">
        <v>4.8418859395602274</v>
      </c>
      <c r="AS22" s="140">
        <v>101.18543193121354</v>
      </c>
      <c r="AT22" s="140">
        <v>101.23604995619164</v>
      </c>
      <c r="AU22" s="141">
        <v>4.7846098322643558</v>
      </c>
      <c r="AV22" s="140">
        <v>100.94539296454276</v>
      </c>
      <c r="AW22" s="140">
        <v>100.99589090999775</v>
      </c>
      <c r="AX22" s="141">
        <v>4.7959871994361594</v>
      </c>
      <c r="AY22" s="142">
        <v>100.7127144289456</v>
      </c>
      <c r="AZ22" s="142">
        <v>100.76309597693407</v>
      </c>
      <c r="BA22" s="141">
        <v>4.8070674615920845</v>
      </c>
      <c r="BB22" s="140">
        <v>100.47188376677028</v>
      </c>
      <c r="BC22" s="140">
        <v>100.52214483918986</v>
      </c>
      <c r="BD22" s="141">
        <v>4.8185899810920088</v>
      </c>
      <c r="BE22" s="140">
        <v>100.23064976739732</v>
      </c>
      <c r="BF22" s="140">
        <v>100.28079016247855</v>
      </c>
      <c r="BG22" s="141">
        <v>4.8301873092064609</v>
      </c>
      <c r="BH22" s="140">
        <v>99.996812842964445</v>
      </c>
      <c r="BI22" s="140">
        <v>100.04683626109498</v>
      </c>
      <c r="BJ22" s="141">
        <v>4.8414824306479147</v>
      </c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190"/>
      <c r="CY22" s="190"/>
      <c r="CZ22" s="190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</row>
    <row r="23" spans="1:125" s="136" customFormat="1" x14ac:dyDescent="0.35">
      <c r="A23" s="136" t="s">
        <v>260</v>
      </c>
      <c r="B23" s="131" t="s">
        <v>149</v>
      </c>
      <c r="C23" s="132">
        <v>43035</v>
      </c>
      <c r="D23" s="132">
        <v>43400</v>
      </c>
      <c r="E23" s="143">
        <v>2.62</v>
      </c>
      <c r="G23" s="140"/>
      <c r="H23" s="141"/>
      <c r="I23" s="140"/>
      <c r="J23" s="140"/>
      <c r="K23" s="141"/>
      <c r="L23" s="140"/>
      <c r="M23" s="140"/>
      <c r="N23" s="137"/>
      <c r="O23" s="140"/>
      <c r="P23" s="140"/>
      <c r="Q23" s="137"/>
      <c r="R23" s="140"/>
      <c r="S23" s="140"/>
      <c r="T23" s="141"/>
      <c r="U23" s="140"/>
      <c r="V23" s="140"/>
      <c r="W23" s="141"/>
      <c r="X23" s="140"/>
      <c r="Y23" s="140"/>
      <c r="Z23" s="141"/>
      <c r="AA23" s="140">
        <v>99.95</v>
      </c>
      <c r="AB23" s="140">
        <v>100</v>
      </c>
      <c r="AC23" s="141">
        <v>2.62</v>
      </c>
      <c r="AD23" s="140">
        <v>99.95</v>
      </c>
      <c r="AE23" s="140">
        <v>100</v>
      </c>
      <c r="AF23" s="141">
        <v>2.62</v>
      </c>
      <c r="AG23" s="140">
        <v>100.41227317362043</v>
      </c>
      <c r="AH23" s="140">
        <v>100.46250442583334</v>
      </c>
      <c r="AI23" s="141">
        <v>2.6079381705382634</v>
      </c>
      <c r="AJ23" s="140">
        <v>100.36234174440254</v>
      </c>
      <c r="AK23" s="140">
        <v>100.41254801841174</v>
      </c>
      <c r="AL23" s="141">
        <v>2.6092356500301079</v>
      </c>
      <c r="AM23" s="140">
        <v>100.31716907046768</v>
      </c>
      <c r="AN23" s="140">
        <v>100.36735274684111</v>
      </c>
      <c r="AO23" s="141">
        <v>2.02</v>
      </c>
      <c r="AP23" s="140">
        <v>100.26609065428676</v>
      </c>
      <c r="AQ23" s="140">
        <v>100.31624877867608</v>
      </c>
      <c r="AR23" s="141">
        <v>2.0188000000000001</v>
      </c>
      <c r="AS23" s="140">
        <v>100.23647075112626</v>
      </c>
      <c r="AT23" s="140">
        <v>100.28661405815534</v>
      </c>
      <c r="AU23" s="141">
        <v>1.98</v>
      </c>
      <c r="AV23" s="140">
        <v>100.30559946632708</v>
      </c>
      <c r="AW23" s="140">
        <v>100.35577735500458</v>
      </c>
      <c r="AX23" s="141">
        <v>1.6439999999999999</v>
      </c>
      <c r="AY23" s="142">
        <v>100.23230902411819</v>
      </c>
      <c r="AZ23" s="142">
        <v>100.28245024924281</v>
      </c>
      <c r="BA23" s="141">
        <v>1.6224000000000001</v>
      </c>
      <c r="BB23" s="140">
        <v>100.15523724044097</v>
      </c>
      <c r="BC23" s="140">
        <v>100.20533991039616</v>
      </c>
      <c r="BD23" s="141">
        <v>1.5875999999999999</v>
      </c>
      <c r="BE23" s="140">
        <v>100.07505106850836</v>
      </c>
      <c r="BF23" s="140">
        <v>100.12511362532101</v>
      </c>
      <c r="BG23" s="141">
        <v>1.5276000000000001</v>
      </c>
      <c r="BH23" s="140">
        <v>99.985593681199958</v>
      </c>
      <c r="BI23" s="140">
        <v>100.03561148694342</v>
      </c>
      <c r="BJ23" s="141">
        <v>1.5324</v>
      </c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190"/>
      <c r="CY23" s="190"/>
      <c r="CZ23" s="190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</row>
    <row r="24" spans="1:125" x14ac:dyDescent="0.35">
      <c r="A24" s="1" t="s">
        <v>145</v>
      </c>
      <c r="B24" s="15" t="s">
        <v>9</v>
      </c>
      <c r="C24" s="16">
        <v>40857</v>
      </c>
      <c r="D24" s="16">
        <v>43414</v>
      </c>
      <c r="E24" s="30">
        <v>4.265625</v>
      </c>
      <c r="F24" s="18">
        <v>101.85383334808418</v>
      </c>
      <c r="G24" s="18">
        <v>101.90478574095465</v>
      </c>
      <c r="H24" s="43">
        <v>3.01</v>
      </c>
      <c r="I24" s="18">
        <v>101.85368198470078</v>
      </c>
      <c r="J24" s="18">
        <v>101.9046343018517</v>
      </c>
      <c r="K24" s="43">
        <v>2.95</v>
      </c>
      <c r="L24" s="18">
        <v>100.90055840300263</v>
      </c>
      <c r="M24" s="18">
        <v>100.95103391996261</v>
      </c>
      <c r="N24" s="64">
        <v>4.2254396357960351</v>
      </c>
      <c r="O24" s="18">
        <v>100.71487405761384</v>
      </c>
      <c r="P24" s="18">
        <v>100.76525668595681</v>
      </c>
      <c r="Q24" s="64">
        <v>4.2332299249672634</v>
      </c>
      <c r="R24" s="18">
        <v>100.50965695933729</v>
      </c>
      <c r="S24" s="18">
        <v>100.55993692780119</v>
      </c>
      <c r="T24" s="43">
        <v>4.2418731856033105</v>
      </c>
      <c r="U24" s="18">
        <v>100.31052818638508</v>
      </c>
      <c r="V24" s="18">
        <v>100.36070854065541</v>
      </c>
      <c r="W24" s="43">
        <v>4.2502938271624755</v>
      </c>
      <c r="X24" s="18">
        <v>100.11751817437073</v>
      </c>
      <c r="Y24" s="18">
        <v>100.16760197535841</v>
      </c>
      <c r="Z24" s="43">
        <v>4.25848769051031</v>
      </c>
      <c r="AA24" s="18">
        <v>101.02165022399622</v>
      </c>
      <c r="AB24" s="18">
        <v>101.07218631715479</v>
      </c>
      <c r="AC24" s="43">
        <v>4.2203747197224759</v>
      </c>
      <c r="AD24" s="18">
        <v>100.8397160651006</v>
      </c>
      <c r="AE24" s="18">
        <v>100.89016114567343</v>
      </c>
      <c r="AF24" s="43">
        <v>4.2279890839315275</v>
      </c>
      <c r="AG24" s="18">
        <v>100.65140142792984</v>
      </c>
      <c r="AH24" s="18">
        <v>100.70175230408188</v>
      </c>
      <c r="AI24" s="43">
        <v>4.2358994778158348</v>
      </c>
      <c r="AJ24" s="18">
        <v>100.46276506118136</v>
      </c>
      <c r="AK24" s="18">
        <v>100.51302157196734</v>
      </c>
      <c r="AL24" s="43">
        <v>4.2438531180219385</v>
      </c>
      <c r="AM24" s="18">
        <v>100.29210683607424</v>
      </c>
      <c r="AN24" s="18">
        <v>100.34227797506176</v>
      </c>
      <c r="AO24" s="43">
        <v>4.2510745082547787</v>
      </c>
      <c r="AP24" s="18">
        <v>100.09682531156925</v>
      </c>
      <c r="AQ24" s="18">
        <v>100.14689876094971</v>
      </c>
      <c r="AR24" s="43">
        <v>4.2593680411233024</v>
      </c>
      <c r="AS24" s="18">
        <v>101.05945713946592</v>
      </c>
      <c r="AT24" s="18">
        <v>101.11001214553869</v>
      </c>
      <c r="AU24" s="43">
        <v>4.2187958536292332</v>
      </c>
      <c r="AV24" s="18">
        <v>100.8680832157234</v>
      </c>
      <c r="AW24" s="18">
        <v>100.91854248696689</v>
      </c>
      <c r="AX24" s="43">
        <v>4.2268000457407355</v>
      </c>
      <c r="AY24" s="128">
        <v>100.68257748327724</v>
      </c>
      <c r="AZ24" s="128">
        <v>100.73294395525487</v>
      </c>
      <c r="BA24" s="43">
        <v>4.2345878443647713</v>
      </c>
      <c r="BB24" s="18">
        <v>100.49057237086893</v>
      </c>
      <c r="BC24" s="18">
        <v>100.54084279226505</v>
      </c>
      <c r="BD24" s="43">
        <v>4.242678777632217</v>
      </c>
      <c r="BE24" s="18">
        <v>100.29824569307826</v>
      </c>
      <c r="BF24" s="18">
        <v>100.34841990302976</v>
      </c>
      <c r="BG24" s="43">
        <v>4.2508143168791541</v>
      </c>
      <c r="BH24" s="18">
        <v>100.11181642134267</v>
      </c>
      <c r="BI24" s="18">
        <v>100.16189737002767</v>
      </c>
      <c r="BJ24" s="43">
        <v>4.2587302277646755</v>
      </c>
      <c r="BK24" s="144"/>
      <c r="BL24" s="144"/>
      <c r="BM24" s="145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190"/>
      <c r="CY24" s="190"/>
      <c r="CZ24" s="190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</row>
    <row r="25" spans="1:125" x14ac:dyDescent="0.35">
      <c r="A25" s="1" t="s">
        <v>20</v>
      </c>
      <c r="B25" s="15" t="s">
        <v>9</v>
      </c>
      <c r="C25" s="16">
        <v>36487</v>
      </c>
      <c r="D25" s="16">
        <v>43427</v>
      </c>
      <c r="E25" s="30">
        <v>4.6875</v>
      </c>
      <c r="F25" s="18">
        <v>102.5500338631193</v>
      </c>
      <c r="G25" s="18">
        <v>102.60133453038448</v>
      </c>
      <c r="H25" s="43">
        <v>3.01</v>
      </c>
      <c r="I25" s="18">
        <v>102.52287431454555</v>
      </c>
      <c r="J25" s="18">
        <v>102.57416139524317</v>
      </c>
      <c r="K25" s="43">
        <v>2.95</v>
      </c>
      <c r="L25" s="18">
        <v>101.16805215200878</v>
      </c>
      <c r="M25" s="18">
        <v>101.21866148275015</v>
      </c>
      <c r="N25" s="64">
        <v>4.6310630187486241</v>
      </c>
      <c r="O25" s="18">
        <v>100.94940100466502</v>
      </c>
      <c r="P25" s="18">
        <v>100.99990095514259</v>
      </c>
      <c r="Q25" s="64">
        <v>4.6410936601629684</v>
      </c>
      <c r="R25" s="18">
        <v>100.70774921706411</v>
      </c>
      <c r="S25" s="18">
        <v>100.7581282812047</v>
      </c>
      <c r="T25" s="43">
        <v>4.6522301276952165</v>
      </c>
      <c r="U25" s="18">
        <v>100.47326668928844</v>
      </c>
      <c r="V25" s="18">
        <v>100.52352845351518</v>
      </c>
      <c r="W25" s="43">
        <v>4.6630874105932598</v>
      </c>
      <c r="X25" s="18">
        <v>100.24598926055636</v>
      </c>
      <c r="Y25" s="18">
        <v>100.29613732922097</v>
      </c>
      <c r="Z25" s="43">
        <v>4.6736595494334274</v>
      </c>
      <c r="AA25" s="18">
        <v>100.01076451266174</v>
      </c>
      <c r="AB25" s="18">
        <v>100.06079491011678</v>
      </c>
      <c r="AC25" s="43">
        <v>4.6846519700455271</v>
      </c>
      <c r="AD25" s="18">
        <v>101.10055575409383</v>
      </c>
      <c r="AE25" s="18">
        <v>101.1511313197537</v>
      </c>
      <c r="AF25" s="43">
        <v>4.6341547927745053</v>
      </c>
      <c r="AG25" s="18">
        <v>100.87702340369407</v>
      </c>
      <c r="AH25" s="18">
        <v>100.9274871472677</v>
      </c>
      <c r="AI25" s="43">
        <v>4.6444235683389836</v>
      </c>
      <c r="AJ25" s="18">
        <v>100.65310915537184</v>
      </c>
      <c r="AK25" s="18">
        <v>100.70346088581474</v>
      </c>
      <c r="AL25" s="43">
        <v>4.6547556149187814</v>
      </c>
      <c r="AM25" s="18">
        <v>100.45053523575316</v>
      </c>
      <c r="AN25" s="18">
        <v>100.50078562856744</v>
      </c>
      <c r="AO25" s="43">
        <v>4.6641426439432463</v>
      </c>
      <c r="AP25" s="18">
        <v>100.21876122600031</v>
      </c>
      <c r="AQ25" s="18">
        <v>100.26889567383722</v>
      </c>
      <c r="AR25" s="43">
        <v>4.6749293173108031</v>
      </c>
      <c r="AS25" s="18">
        <v>100.00815691465323</v>
      </c>
      <c r="AT25" s="18">
        <v>100.05818600765706</v>
      </c>
      <c r="AU25" s="43">
        <v>4.6847741169735819</v>
      </c>
      <c r="AV25" s="18">
        <v>101.13265351641849</v>
      </c>
      <c r="AW25" s="18">
        <v>101.18324513898797</v>
      </c>
      <c r="AX25" s="43">
        <v>4.6326839918616241</v>
      </c>
      <c r="AY25" s="128">
        <v>100.91306174533526</v>
      </c>
      <c r="AZ25" s="128">
        <v>100.9635435170938</v>
      </c>
      <c r="BA25" s="43">
        <v>4.6427649394123884</v>
      </c>
      <c r="BB25" s="18">
        <v>100.68577635563435</v>
      </c>
      <c r="BC25" s="18">
        <v>100.73614442784826</v>
      </c>
      <c r="BD25" s="43">
        <v>4.6532453933229476</v>
      </c>
      <c r="BE25" s="18">
        <v>100.45811031402101</v>
      </c>
      <c r="BF25" s="18">
        <v>100.50836449626914</v>
      </c>
      <c r="BG25" s="43">
        <v>4.6637909426672639</v>
      </c>
      <c r="BH25" s="18">
        <v>100.23742530648872</v>
      </c>
      <c r="BI25" s="18">
        <v>100.28756909103423</v>
      </c>
      <c r="BJ25" s="43">
        <v>4.6740588514464907</v>
      </c>
      <c r="BK25" s="18">
        <v>100.00900837769987</v>
      </c>
      <c r="BL25" s="18">
        <v>100.05903789664819</v>
      </c>
      <c r="BM25" s="43">
        <v>4.6847342314461962</v>
      </c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190"/>
      <c r="CY25" s="190"/>
      <c r="CZ25" s="190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</row>
    <row r="26" spans="1:125" x14ac:dyDescent="0.35">
      <c r="A26" s="1" t="s">
        <v>100</v>
      </c>
      <c r="B26" s="15" t="s">
        <v>9</v>
      </c>
      <c r="C26" s="16">
        <v>39414</v>
      </c>
      <c r="D26" s="16">
        <v>43432</v>
      </c>
      <c r="E26" s="30">
        <v>4.28125</v>
      </c>
      <c r="F26" s="18">
        <v>101.93683467608724</v>
      </c>
      <c r="G26" s="18">
        <v>101.98782859038243</v>
      </c>
      <c r="H26" s="43">
        <v>3.01</v>
      </c>
      <c r="I26" s="18">
        <v>101.93860277245237</v>
      </c>
      <c r="J26" s="18">
        <v>101.98959757123798</v>
      </c>
      <c r="K26" s="43">
        <v>2.95</v>
      </c>
      <c r="L26" s="18">
        <v>101.02270928759106</v>
      </c>
      <c r="M26" s="18">
        <v>101.07324591054632</v>
      </c>
      <c r="N26" s="64">
        <v>4.2357895617491792</v>
      </c>
      <c r="O26" s="18">
        <v>100.83597271837499</v>
      </c>
      <c r="P26" s="18">
        <v>100.88641592633816</v>
      </c>
      <c r="Q26" s="64">
        <v>4.2436337545442573</v>
      </c>
      <c r="R26" s="18">
        <v>100.62959270935276</v>
      </c>
      <c r="S26" s="18">
        <v>100.67993267569061</v>
      </c>
      <c r="T26" s="43">
        <v>4.2523369714506352</v>
      </c>
      <c r="U26" s="18">
        <v>100.42933552657614</v>
      </c>
      <c r="V26" s="18">
        <v>100.47957531423324</v>
      </c>
      <c r="W26" s="43">
        <v>4.2608161774281976</v>
      </c>
      <c r="X26" s="18">
        <v>100.23523177812908</v>
      </c>
      <c r="Y26" s="18">
        <v>100.28537446536176</v>
      </c>
      <c r="Z26" s="43">
        <v>4.2690671723808835</v>
      </c>
      <c r="AA26" s="18">
        <v>100.03434071055331</v>
      </c>
      <c r="AB26" s="18">
        <v>100.08438290200431</v>
      </c>
      <c r="AC26" s="43">
        <v>4.2776404028907322</v>
      </c>
      <c r="AD26" s="18">
        <v>100.95586303179397</v>
      </c>
      <c r="AE26" s="18">
        <v>101.00636621490142</v>
      </c>
      <c r="AF26" s="43">
        <v>4.2385942197853161</v>
      </c>
      <c r="AG26" s="18">
        <v>100.76642596322931</v>
      </c>
      <c r="AH26" s="18">
        <v>100.81683438041951</v>
      </c>
      <c r="AI26" s="43">
        <v>4.2465626165618806</v>
      </c>
      <c r="AJ26" s="18">
        <v>100.57666524744847</v>
      </c>
      <c r="AK26" s="18">
        <v>100.62697873681688</v>
      </c>
      <c r="AL26" s="43">
        <v>4.2545747211563629</v>
      </c>
      <c r="AM26" s="18">
        <v>100.40498983030373</v>
      </c>
      <c r="AN26" s="18">
        <v>100.45521743902324</v>
      </c>
      <c r="AO26" s="43">
        <v>4.2618493186764912</v>
      </c>
      <c r="AP26" s="18">
        <v>100.20860307543403</v>
      </c>
      <c r="AQ26" s="18">
        <v>100.25873244165484</v>
      </c>
      <c r="AR26" s="43">
        <v>4.2702016031286414</v>
      </c>
      <c r="AS26" s="18">
        <v>100.03010769086339</v>
      </c>
      <c r="AT26" s="18">
        <v>100.08014776474576</v>
      </c>
      <c r="AU26" s="43">
        <v>4.2778214217506516</v>
      </c>
      <c r="AV26" s="18">
        <v>100.98627865800709</v>
      </c>
      <c r="AW26" s="18">
        <v>101.03679705653536</v>
      </c>
      <c r="AX26" s="43">
        <v>4.2373176156845282</v>
      </c>
      <c r="AY26" s="128">
        <v>100.79968615864944</v>
      </c>
      <c r="AZ26" s="128">
        <v>100.85011121425656</v>
      </c>
      <c r="BA26" s="43">
        <v>4.2451614068173544</v>
      </c>
      <c r="BB26" s="18">
        <v>100.60655620335754</v>
      </c>
      <c r="BC26" s="18">
        <v>100.65688464568038</v>
      </c>
      <c r="BD26" s="43">
        <v>4.2533106553717754</v>
      </c>
      <c r="BE26" s="18">
        <v>100.41310279882447</v>
      </c>
      <c r="BF26" s="18">
        <v>100.46333446605749</v>
      </c>
      <c r="BG26" s="43">
        <v>4.2615049786611072</v>
      </c>
      <c r="BH26" s="18">
        <v>100.2255813497142</v>
      </c>
      <c r="BI26" s="18">
        <v>100.27571920931886</v>
      </c>
      <c r="BJ26" s="43">
        <v>4.2694782283866513</v>
      </c>
      <c r="BK26" s="18">
        <v>100.03148989798059</v>
      </c>
      <c r="BL26" s="18">
        <v>100.08153066331224</v>
      </c>
      <c r="BM26" s="43">
        <v>4.2777623120120953</v>
      </c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190"/>
      <c r="CY26" s="190"/>
      <c r="CZ26" s="190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</row>
    <row r="27" spans="1:125" x14ac:dyDescent="0.35">
      <c r="A27" s="1" t="s">
        <v>32</v>
      </c>
      <c r="B27" s="15" t="s">
        <v>9</v>
      </c>
      <c r="C27" s="16">
        <v>37237</v>
      </c>
      <c r="D27" s="16">
        <v>43446</v>
      </c>
      <c r="E27" s="30">
        <v>4.71875</v>
      </c>
      <c r="F27" s="18">
        <v>102.68252723996235</v>
      </c>
      <c r="G27" s="18">
        <v>102.73389418705588</v>
      </c>
      <c r="H27" s="43">
        <v>3.01</v>
      </c>
      <c r="I27" s="18">
        <v>102.65644363682765</v>
      </c>
      <c r="J27" s="18">
        <v>102.70779753559543</v>
      </c>
      <c r="K27" s="43">
        <v>2.95</v>
      </c>
      <c r="L27" s="18">
        <v>101.32638761634914</v>
      </c>
      <c r="M27" s="18">
        <v>101.37707615442635</v>
      </c>
      <c r="N27" s="64">
        <v>4.6546518986323804</v>
      </c>
      <c r="O27" s="18">
        <v>101.10550276302978</v>
      </c>
      <c r="P27" s="18">
        <v>101.15608080343148</v>
      </c>
      <c r="Q27" s="64">
        <v>4.6648209010485182</v>
      </c>
      <c r="R27" s="18">
        <v>100.86138229850421</v>
      </c>
      <c r="S27" s="18">
        <v>100.91183821761301</v>
      </c>
      <c r="T27" s="43">
        <v>4.676111428893182</v>
      </c>
      <c r="U27" s="18">
        <v>100.62450433384269</v>
      </c>
      <c r="V27" s="18">
        <v>100.67484175472005</v>
      </c>
      <c r="W27" s="43">
        <v>4.6871193614553324</v>
      </c>
      <c r="X27" s="18">
        <v>100.39490507439143</v>
      </c>
      <c r="Y27" s="18">
        <v>100.44512763821054</v>
      </c>
      <c r="Z27" s="43">
        <v>4.6978386218954142</v>
      </c>
      <c r="AA27" s="18">
        <v>100.15727730720613</v>
      </c>
      <c r="AB27" s="18">
        <v>100.20738099770497</v>
      </c>
      <c r="AC27" s="43">
        <v>4.7089844610429168</v>
      </c>
      <c r="AD27" s="18">
        <v>101.25973378349427</v>
      </c>
      <c r="AE27" s="18">
        <v>101.31038897798325</v>
      </c>
      <c r="AF27" s="43">
        <v>4.6577158054594756</v>
      </c>
      <c r="AG27" s="18">
        <v>101.03383165410648</v>
      </c>
      <c r="AH27" s="18">
        <v>101.08437384102699</v>
      </c>
      <c r="AI27" s="43">
        <v>4.6681300192065951</v>
      </c>
      <c r="AJ27" s="18">
        <v>100.80754357810403</v>
      </c>
      <c r="AK27" s="18">
        <v>100.85797256438622</v>
      </c>
      <c r="AL27" s="43">
        <v>4.6786088199300462</v>
      </c>
      <c r="AM27" s="18">
        <v>100.60282207037392</v>
      </c>
      <c r="AN27" s="18">
        <v>100.65314864469626</v>
      </c>
      <c r="AO27" s="43">
        <v>4.6881295454125329</v>
      </c>
      <c r="AP27" s="18">
        <v>100.36865551043937</v>
      </c>
      <c r="AQ27" s="18">
        <v>100.41886494291082</v>
      </c>
      <c r="AR27" s="43">
        <v>4.6990672546265682</v>
      </c>
      <c r="AS27" s="18">
        <v>100.15581944640174</v>
      </c>
      <c r="AT27" s="18">
        <v>100.20592240760553</v>
      </c>
      <c r="AU27" s="43">
        <v>4.7090530046773482</v>
      </c>
      <c r="AV27" s="18">
        <v>101.28679777367472</v>
      </c>
      <c r="AW27" s="18">
        <v>101.33746650692818</v>
      </c>
      <c r="AX27" s="43">
        <v>4.6564712565390529</v>
      </c>
      <c r="AY27" s="128">
        <v>101.0648991711377</v>
      </c>
      <c r="AZ27" s="128">
        <v>101.11545689958749</v>
      </c>
      <c r="BA27" s="43">
        <v>4.666695028323856</v>
      </c>
      <c r="BB27" s="18">
        <v>100.83522612782227</v>
      </c>
      <c r="BC27" s="18">
        <v>100.88566896230341</v>
      </c>
      <c r="BD27" s="43">
        <v>4.6773243896149328</v>
      </c>
      <c r="BE27" s="18">
        <v>100.60516843381151</v>
      </c>
      <c r="BF27" s="18">
        <v>100.65549618190246</v>
      </c>
      <c r="BG27" s="43">
        <v>4.6880202065393188</v>
      </c>
      <c r="BH27" s="18">
        <v>100.38216511027744</v>
      </c>
      <c r="BI27" s="18">
        <v>100.4323813009279</v>
      </c>
      <c r="BJ27" s="43">
        <v>4.698434846288368</v>
      </c>
      <c r="BK27" s="18">
        <v>100.15134864095343</v>
      </c>
      <c r="BL27" s="18">
        <v>100.20144936563624</v>
      </c>
      <c r="BM27" s="43">
        <v>4.7092632191189443</v>
      </c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190"/>
      <c r="CY27" s="190"/>
      <c r="CZ27" s="190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</row>
    <row r="28" spans="1:125" x14ac:dyDescent="0.35">
      <c r="A28" s="1" t="s">
        <v>269</v>
      </c>
      <c r="B28" s="15" t="s">
        <v>149</v>
      </c>
      <c r="C28" s="16">
        <v>43188</v>
      </c>
      <c r="D28" s="16">
        <v>43553</v>
      </c>
      <c r="E28" s="30">
        <v>2.63</v>
      </c>
      <c r="F28" s="18"/>
      <c r="G28" s="18"/>
      <c r="H28" s="43"/>
      <c r="I28" s="18"/>
      <c r="J28" s="18"/>
      <c r="K28" s="43"/>
      <c r="L28" s="18"/>
      <c r="M28" s="18"/>
      <c r="N28" s="64"/>
      <c r="O28" s="18"/>
      <c r="P28" s="18"/>
      <c r="Q28" s="64"/>
      <c r="R28" s="18"/>
      <c r="S28" s="18"/>
      <c r="T28" s="43"/>
      <c r="U28" s="18"/>
      <c r="V28" s="18"/>
      <c r="W28" s="43"/>
      <c r="X28" s="18"/>
      <c r="Y28" s="18"/>
      <c r="Z28" s="43"/>
      <c r="AA28" s="18"/>
      <c r="AB28" s="18"/>
      <c r="AC28" s="43"/>
      <c r="AD28" s="18"/>
      <c r="AE28" s="18"/>
      <c r="AF28" s="43"/>
      <c r="AG28" s="18"/>
      <c r="AH28" s="18"/>
      <c r="AI28" s="43"/>
      <c r="AJ28" s="18"/>
      <c r="AK28" s="18"/>
      <c r="AL28" s="43"/>
      <c r="AM28" s="18"/>
      <c r="AN28" s="18"/>
      <c r="AO28" s="43"/>
      <c r="AP28" s="18">
        <v>99.95</v>
      </c>
      <c r="AQ28" s="18">
        <v>100</v>
      </c>
      <c r="AR28" s="43">
        <v>2.63</v>
      </c>
      <c r="AS28" s="18">
        <v>100.50842820037046</v>
      </c>
      <c r="AT28" s="18">
        <v>100.55870755414753</v>
      </c>
      <c r="AU28" s="43">
        <v>1.98</v>
      </c>
      <c r="AV28" s="18">
        <v>100.45441094118787</v>
      </c>
      <c r="AW28" s="18">
        <v>100.50466327282427</v>
      </c>
      <c r="AX28" s="43">
        <v>1.98</v>
      </c>
      <c r="AY28" s="128">
        <v>100.40205003938136</v>
      </c>
      <c r="AZ28" s="128">
        <v>100.4522761774701</v>
      </c>
      <c r="BA28" s="43">
        <v>1.98</v>
      </c>
      <c r="BB28" s="18">
        <v>100.347854620703</v>
      </c>
      <c r="BC28" s="18">
        <v>100.39805364752677</v>
      </c>
      <c r="BD28" s="43">
        <v>1.98</v>
      </c>
      <c r="BE28" s="18">
        <v>100.29356843688662</v>
      </c>
      <c r="BF28" s="18">
        <v>100.34374030704014</v>
      </c>
      <c r="BG28" s="43">
        <v>1.98</v>
      </c>
      <c r="BH28" s="18">
        <v>100.24094685661262</v>
      </c>
      <c r="BI28" s="18">
        <v>100.29109240281403</v>
      </c>
      <c r="BJ28" s="43">
        <v>1.98</v>
      </c>
      <c r="BK28" s="18">
        <v>100.35156073469125</v>
      </c>
      <c r="BL28" s="18">
        <v>100.401761615499</v>
      </c>
      <c r="BM28" s="43">
        <v>1.5284</v>
      </c>
      <c r="BN28" s="18">
        <v>100.26955376745242</v>
      </c>
      <c r="BO28" s="18">
        <v>100.31971362426455</v>
      </c>
      <c r="BP28" s="43">
        <v>1.512</v>
      </c>
      <c r="BQ28" s="18">
        <v>100.16736242592256</v>
      </c>
      <c r="BR28" s="18">
        <v>100.21747116150331</v>
      </c>
      <c r="BS28" s="43">
        <v>1.5367999999999999</v>
      </c>
      <c r="BT28" s="18">
        <v>100.07665524802728</v>
      </c>
      <c r="BU28" s="18">
        <v>100.12671860733094</v>
      </c>
      <c r="BV28" s="43">
        <v>1.5236000000000001</v>
      </c>
      <c r="BW28" s="18">
        <v>99.991691591033486</v>
      </c>
      <c r="BX28" s="18">
        <v>100.04171244725711</v>
      </c>
      <c r="BY28" s="43">
        <v>1.538</v>
      </c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190"/>
      <c r="CY28" s="190"/>
      <c r="CZ28" s="190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</row>
    <row r="29" spans="1:125" x14ac:dyDescent="0.35">
      <c r="A29" s="1" t="s">
        <v>46</v>
      </c>
      <c r="B29" s="15" t="s">
        <v>9</v>
      </c>
      <c r="C29" s="16">
        <v>37719</v>
      </c>
      <c r="D29" s="16">
        <v>43563</v>
      </c>
      <c r="E29" s="30">
        <v>4.5</v>
      </c>
      <c r="F29" s="18">
        <v>100.98343780127345</v>
      </c>
      <c r="G29" s="18">
        <v>101.03395477866277</v>
      </c>
      <c r="H29" s="43">
        <v>3.95</v>
      </c>
      <c r="I29" s="18">
        <v>100.87323131559465</v>
      </c>
      <c r="J29" s="18">
        <v>100.92369316217574</v>
      </c>
      <c r="K29" s="43">
        <v>3.99</v>
      </c>
      <c r="L29" s="18">
        <v>100.76248099717174</v>
      </c>
      <c r="M29" s="18">
        <v>100.81288744089217</v>
      </c>
      <c r="N29" s="64">
        <v>4.463715021195485</v>
      </c>
      <c r="O29" s="18">
        <v>100.55805070422551</v>
      </c>
      <c r="P29" s="18">
        <v>100.60835488166633</v>
      </c>
      <c r="Q29" s="64">
        <v>4.4727895663265897</v>
      </c>
      <c r="R29" s="18">
        <v>100.3321157099189</v>
      </c>
      <c r="S29" s="18">
        <v>100.38230686335056</v>
      </c>
      <c r="T29" s="43">
        <v>4.4828617120005081</v>
      </c>
      <c r="U29" s="18">
        <v>100.11288369386826</v>
      </c>
      <c r="V29" s="18">
        <v>100.16296517645648</v>
      </c>
      <c r="W29" s="43">
        <v>4.4926784985572041</v>
      </c>
      <c r="X29" s="18">
        <v>101.1844663430067</v>
      </c>
      <c r="Y29" s="18">
        <v>101.23508388494918</v>
      </c>
      <c r="Z29" s="43">
        <v>4.4450992949382284</v>
      </c>
      <c r="AA29" s="18">
        <v>100.96660437167166</v>
      </c>
      <c r="AB29" s="18">
        <v>101.01711292813573</v>
      </c>
      <c r="AC29" s="43">
        <v>4.4546907643275562</v>
      </c>
      <c r="AD29" s="18">
        <v>100.75543678859739</v>
      </c>
      <c r="AE29" s="18">
        <v>100.80583970845161</v>
      </c>
      <c r="AF29" s="43">
        <v>4.464027097055884</v>
      </c>
      <c r="AG29" s="18">
        <v>100.53688520708195</v>
      </c>
      <c r="AH29" s="18">
        <v>100.58717879648019</v>
      </c>
      <c r="AI29" s="43">
        <v>4.4737311989880233</v>
      </c>
      <c r="AJ29" s="18">
        <v>100.31798233182926</v>
      </c>
      <c r="AK29" s="18">
        <v>100.36816641503677</v>
      </c>
      <c r="AL29" s="43">
        <v>4.4834932835096879</v>
      </c>
      <c r="AM29" s="18">
        <v>100.11996119167081</v>
      </c>
      <c r="AN29" s="18">
        <v>100.1700462147782</v>
      </c>
      <c r="AO29" s="43">
        <v>4.4923609103178288</v>
      </c>
      <c r="AP29" s="18">
        <v>101.1273821375365</v>
      </c>
      <c r="AQ29" s="18">
        <v>101.17797112309805</v>
      </c>
      <c r="AR29" s="43">
        <v>4.447608456711472</v>
      </c>
      <c r="AS29" s="18">
        <v>100.93305607854944</v>
      </c>
      <c r="AT29" s="18">
        <v>100.98354785247567</v>
      </c>
      <c r="AU29" s="43">
        <v>4.4561714216794375</v>
      </c>
      <c r="AV29" s="18">
        <v>100.72498498369464</v>
      </c>
      <c r="AW29" s="18">
        <v>100.77537267002965</v>
      </c>
      <c r="AX29" s="43">
        <v>4.465376689535467</v>
      </c>
      <c r="AY29" s="128">
        <v>100.52328759905366</v>
      </c>
      <c r="AZ29" s="128">
        <v>100.57357438624678</v>
      </c>
      <c r="BA29" s="43">
        <v>4.4743363527262341</v>
      </c>
      <c r="BB29" s="18">
        <v>100.31451684192224</v>
      </c>
      <c r="BC29" s="18">
        <v>100.364699191518</v>
      </c>
      <c r="BD29" s="43">
        <v>4.4836481713685075</v>
      </c>
      <c r="BE29" s="18">
        <v>100.10538961758914</v>
      </c>
      <c r="BF29" s="18">
        <v>100.15546735126476</v>
      </c>
      <c r="BG29" s="43">
        <v>4.4930148288536484</v>
      </c>
      <c r="BH29" s="18">
        <v>101.14601856687015</v>
      </c>
      <c r="BI29" s="18">
        <v>101.1966168753078</v>
      </c>
      <c r="BJ29" s="43">
        <v>4.4467889727428327</v>
      </c>
      <c r="BK29" s="18">
        <v>100.93497501038644</v>
      </c>
      <c r="BL29" s="18">
        <v>100.98546774425856</v>
      </c>
      <c r="BM29" s="43">
        <v>4.4560867028868554</v>
      </c>
      <c r="BN29" s="18">
        <v>100.73722719754689</v>
      </c>
      <c r="BO29" s="18">
        <v>100.78762100805091</v>
      </c>
      <c r="BP29" s="43">
        <v>4.4648340292113256</v>
      </c>
      <c r="BQ29" s="18">
        <v>100.51866316522376</v>
      </c>
      <c r="BR29" s="18">
        <v>100.56894763904327</v>
      </c>
      <c r="BS29" s="43">
        <v>4.4745421978075788</v>
      </c>
      <c r="BT29" s="18">
        <v>100.30656892953128</v>
      </c>
      <c r="BU29" s="18">
        <v>100.35674730318287</v>
      </c>
      <c r="BV29" s="43">
        <v>4.4840034386579601</v>
      </c>
      <c r="BW29" s="18">
        <v>100.11469464824333</v>
      </c>
      <c r="BX29" s="18">
        <v>100.16477703676171</v>
      </c>
      <c r="BY29" s="43">
        <v>4.492597231408447</v>
      </c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190"/>
      <c r="CY29" s="190"/>
      <c r="CZ29" s="190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</row>
    <row r="30" spans="1:125" x14ac:dyDescent="0.35">
      <c r="A30" s="1" t="s">
        <v>271</v>
      </c>
      <c r="B30" s="15" t="s">
        <v>149</v>
      </c>
      <c r="C30" s="16">
        <v>43217</v>
      </c>
      <c r="D30" s="16">
        <v>43582</v>
      </c>
      <c r="E30" s="30">
        <v>2.63</v>
      </c>
      <c r="F30" s="18"/>
      <c r="G30" s="18"/>
      <c r="H30" s="43"/>
      <c r="I30" s="18"/>
      <c r="J30" s="18"/>
      <c r="K30" s="43"/>
      <c r="L30" s="18"/>
      <c r="M30" s="18"/>
      <c r="N30" s="64"/>
      <c r="O30" s="18"/>
      <c r="P30" s="18"/>
      <c r="Q30" s="64"/>
      <c r="R30" s="18"/>
      <c r="S30" s="18"/>
      <c r="T30" s="43"/>
      <c r="U30" s="18"/>
      <c r="V30" s="18"/>
      <c r="W30" s="43"/>
      <c r="X30" s="18"/>
      <c r="Y30" s="18"/>
      <c r="Z30" s="43"/>
      <c r="AA30" s="18"/>
      <c r="AB30" s="18"/>
      <c r="AC30" s="43"/>
      <c r="AD30" s="18"/>
      <c r="AE30" s="18"/>
      <c r="AF30" s="43"/>
      <c r="AG30" s="18"/>
      <c r="AH30" s="18"/>
      <c r="AI30" s="43"/>
      <c r="AJ30" s="18"/>
      <c r="AK30" s="18"/>
      <c r="AL30" s="43"/>
      <c r="AM30" s="18"/>
      <c r="AN30" s="18"/>
      <c r="AO30" s="43"/>
      <c r="AP30" s="18"/>
      <c r="AQ30" s="18"/>
      <c r="AR30" s="43"/>
      <c r="AS30" s="18">
        <v>99.95</v>
      </c>
      <c r="AT30" s="18">
        <v>100</v>
      </c>
      <c r="AU30" s="43">
        <v>2.63</v>
      </c>
      <c r="AV30" s="18">
        <v>100.50494594296723</v>
      </c>
      <c r="AW30" s="18">
        <v>100.55522355474459</v>
      </c>
      <c r="AX30" s="43">
        <v>1.98</v>
      </c>
      <c r="AY30" s="128">
        <v>100.45266694355884</v>
      </c>
      <c r="AZ30" s="128">
        <v>100.50291840276022</v>
      </c>
      <c r="BA30" s="43">
        <v>1.98</v>
      </c>
      <c r="BB30" s="18">
        <v>100.39855629681148</v>
      </c>
      <c r="BC30" s="18">
        <v>100.44878068715505</v>
      </c>
      <c r="BD30" s="43">
        <v>1.98</v>
      </c>
      <c r="BE30" s="18">
        <v>100.34435502690005</v>
      </c>
      <c r="BF30" s="18">
        <v>100.39455230305157</v>
      </c>
      <c r="BG30" s="43">
        <v>1.98</v>
      </c>
      <c r="BH30" s="18">
        <v>100.29181575677481</v>
      </c>
      <c r="BI30" s="18">
        <v>100.34198675014989</v>
      </c>
      <c r="BJ30" s="43">
        <v>1.98</v>
      </c>
      <c r="BK30" s="18">
        <v>100.30117328079308</v>
      </c>
      <c r="BL30" s="18">
        <v>100.35134895527071</v>
      </c>
      <c r="BM30" s="43">
        <v>1.8364</v>
      </c>
      <c r="BN30" s="18">
        <v>100.35756771436917</v>
      </c>
      <c r="BO30" s="18">
        <v>100.40777160016924</v>
      </c>
      <c r="BP30" s="43">
        <v>1.512</v>
      </c>
      <c r="BQ30" s="18">
        <v>100.25352734160069</v>
      </c>
      <c r="BR30" s="18">
        <v>100.30367918119127</v>
      </c>
      <c r="BS30" s="43">
        <v>1.5367999999999999</v>
      </c>
      <c r="BT30" s="18">
        <v>100.1639786697033</v>
      </c>
      <c r="BU30" s="18">
        <v>100.21408571255957</v>
      </c>
      <c r="BV30" s="43">
        <v>1.5236000000000001</v>
      </c>
      <c r="BW30" s="18">
        <v>100.07797484395415</v>
      </c>
      <c r="BX30" s="18">
        <v>100.12803886338584</v>
      </c>
      <c r="BY30" s="43">
        <v>1.538</v>
      </c>
      <c r="BZ30" s="20">
        <v>99.984595086287499</v>
      </c>
      <c r="CA30" s="20">
        <v>100.03461239248374</v>
      </c>
      <c r="CB30" s="21">
        <v>1.5728</v>
      </c>
      <c r="CC30" s="18">
        <v>100.22782033004803</v>
      </c>
      <c r="CD30" s="18">
        <v>100.27795930970288</v>
      </c>
      <c r="CE30" s="43">
        <v>4.2538011636493875</v>
      </c>
      <c r="CF30" s="18">
        <v>100.02281896105735</v>
      </c>
      <c r="CG30" s="18">
        <v>100.07285538875172</v>
      </c>
      <c r="CH30" s="166">
        <v>4.2625195248295675</v>
      </c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190"/>
      <c r="CY30" s="190"/>
      <c r="CZ30" s="190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</row>
    <row r="31" spans="1:125" x14ac:dyDescent="0.35">
      <c r="A31" s="1" t="s">
        <v>148</v>
      </c>
      <c r="B31" s="15" t="s">
        <v>9</v>
      </c>
      <c r="C31" s="16">
        <v>41086</v>
      </c>
      <c r="D31" s="16">
        <v>43642</v>
      </c>
      <c r="E31" s="30">
        <v>4.265625</v>
      </c>
      <c r="F31" s="18">
        <v>100.60538108291144</v>
      </c>
      <c r="G31" s="18">
        <v>100.65570893738013</v>
      </c>
      <c r="H31" s="43">
        <v>3.95</v>
      </c>
      <c r="I31" s="18">
        <v>100.50349124777793</v>
      </c>
      <c r="J31" s="18">
        <v>100.55376813184385</v>
      </c>
      <c r="K31" s="43">
        <v>3.99</v>
      </c>
      <c r="L31" s="18">
        <v>100.02090061374288</v>
      </c>
      <c r="M31" s="18">
        <v>100.07093608178377</v>
      </c>
      <c r="N31" s="64">
        <v>4.2626012776715552</v>
      </c>
      <c r="O31" s="18">
        <v>101.00927821140564</v>
      </c>
      <c r="P31" s="18">
        <v>101.05980811546337</v>
      </c>
      <c r="Q31" s="64">
        <v>4.2208916477719969</v>
      </c>
      <c r="R31" s="18">
        <v>100.80454960790632</v>
      </c>
      <c r="S31" s="18">
        <v>100.85497709645455</v>
      </c>
      <c r="T31" s="43">
        <v>4.2294640510606527</v>
      </c>
      <c r="U31" s="18">
        <v>100.60589483720064</v>
      </c>
      <c r="V31" s="18">
        <v>100.65622294867497</v>
      </c>
      <c r="W31" s="43">
        <v>4.2378154822827598</v>
      </c>
      <c r="X31" s="18">
        <v>100.41334426245351</v>
      </c>
      <c r="Y31" s="18">
        <v>100.46357605047874</v>
      </c>
      <c r="Z31" s="43">
        <v>4.2459418305562826</v>
      </c>
      <c r="AA31" s="18">
        <v>100.21406067914948</v>
      </c>
      <c r="AB31" s="18">
        <v>100.26419277553724</v>
      </c>
      <c r="AC31" s="43">
        <v>4.2543852216010061</v>
      </c>
      <c r="AD31" s="18">
        <v>100.02090061374288</v>
      </c>
      <c r="AE31" s="18">
        <v>100.07093608178377</v>
      </c>
      <c r="AF31" s="43">
        <v>4.2626012776715552</v>
      </c>
      <c r="AG31" s="18">
        <v>100.93678501702045</v>
      </c>
      <c r="AH31" s="18">
        <v>100.98727865634862</v>
      </c>
      <c r="AI31" s="43">
        <v>4.2239231086873525</v>
      </c>
      <c r="AJ31" s="18">
        <v>100.74863621907166</v>
      </c>
      <c r="AK31" s="18">
        <v>100.79903573694013</v>
      </c>
      <c r="AL31" s="43">
        <v>4.2318113152711074</v>
      </c>
      <c r="AM31" s="18">
        <v>100.5784190946251</v>
      </c>
      <c r="AN31" s="18">
        <v>100.62873346135578</v>
      </c>
      <c r="AO31" s="43">
        <v>4.2389731573419018</v>
      </c>
      <c r="AP31" s="18">
        <v>100.3837970831386</v>
      </c>
      <c r="AQ31" s="18">
        <v>100.43401409018369</v>
      </c>
      <c r="AR31" s="43">
        <v>4.2471915900620338</v>
      </c>
      <c r="AS31" s="18">
        <v>100.20681710312363</v>
      </c>
      <c r="AT31" s="18">
        <v>100.25694557591157</v>
      </c>
      <c r="AU31" s="43">
        <v>4.2546927551968921</v>
      </c>
      <c r="AV31" s="18">
        <v>100.01731900698016</v>
      </c>
      <c r="AW31" s="18">
        <v>100.06735268332181</v>
      </c>
      <c r="AX31" s="43">
        <v>4.2627539208509013</v>
      </c>
      <c r="AY31" s="128">
        <v>100.96689684179155</v>
      </c>
      <c r="AZ31" s="128">
        <v>101.01740554456383</v>
      </c>
      <c r="BA31" s="43">
        <v>4.2226633885565592</v>
      </c>
      <c r="BB31" s="18">
        <v>100.77536790036675</v>
      </c>
      <c r="BC31" s="18">
        <v>100.82578079076212</v>
      </c>
      <c r="BD31" s="43">
        <v>4.2306887846990273</v>
      </c>
      <c r="BE31" s="18">
        <v>100.58351819103898</v>
      </c>
      <c r="BF31" s="18">
        <v>100.63383510859327</v>
      </c>
      <c r="BG31" s="43">
        <v>4.2387582619672539</v>
      </c>
      <c r="BH31" s="18">
        <v>100.39755126225133</v>
      </c>
      <c r="BI31" s="18">
        <v>100.44777514982623</v>
      </c>
      <c r="BJ31" s="43">
        <v>4.2466097368881144</v>
      </c>
      <c r="BK31" s="18">
        <v>100.20506879502366</v>
      </c>
      <c r="BL31" s="18">
        <v>100.25519639322027</v>
      </c>
      <c r="BM31" s="43">
        <v>4.2547669881064252</v>
      </c>
      <c r="BN31" s="18">
        <v>100.02471272285352</v>
      </c>
      <c r="BO31" s="18">
        <v>100.07475009790247</v>
      </c>
      <c r="BP31" s="43">
        <v>4.262438822806919</v>
      </c>
      <c r="BQ31" s="18">
        <v>101.01838016979565</v>
      </c>
      <c r="BR31" s="18">
        <v>101.06891462710919</v>
      </c>
      <c r="BS31" s="43">
        <v>4.2205113369802163</v>
      </c>
      <c r="BT31" s="18">
        <v>100.81460714981809</v>
      </c>
      <c r="BU31" s="18">
        <v>100.8650396696529</v>
      </c>
      <c r="BV31" s="43">
        <v>4.2290421081184499</v>
      </c>
      <c r="BW31" s="18">
        <v>100.63028197440713</v>
      </c>
      <c r="BX31" s="18">
        <v>100.6806222855499</v>
      </c>
      <c r="BY31" s="43">
        <v>4.2367884734580352</v>
      </c>
      <c r="BZ31" s="20">
        <v>100.42590593867878</v>
      </c>
      <c r="CA31" s="20">
        <v>100.47614401068412</v>
      </c>
      <c r="CB31" s="21">
        <v>4.2454107310750446</v>
      </c>
      <c r="CC31" s="18">
        <v>100.47493993625086</v>
      </c>
      <c r="CD31" s="18">
        <v>100.52520253751962</v>
      </c>
      <c r="CE31" s="43">
        <v>4.6940964861411674</v>
      </c>
      <c r="CF31" s="18">
        <v>100.23227660591796</v>
      </c>
      <c r="CG31" s="18">
        <v>100.28241781482537</v>
      </c>
      <c r="CH31" s="166">
        <v>4.7054609400356897</v>
      </c>
      <c r="CI31" s="18">
        <v>99.997081512366393</v>
      </c>
      <c r="CJ31" s="18">
        <v>100.04710506489883</v>
      </c>
      <c r="CK31" s="43">
        <v>4.71652827629448</v>
      </c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190"/>
      <c r="CY31" s="190"/>
      <c r="CZ31" s="190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</row>
    <row r="32" spans="1:125" x14ac:dyDescent="0.35">
      <c r="A32" s="1" t="s">
        <v>17</v>
      </c>
      <c r="B32" s="15" t="s">
        <v>9</v>
      </c>
      <c r="C32" s="16">
        <v>36362</v>
      </c>
      <c r="D32" s="16">
        <v>43667</v>
      </c>
      <c r="E32" s="30">
        <v>4.71875</v>
      </c>
      <c r="F32" s="18">
        <v>101.59404892343255</v>
      </c>
      <c r="G32" s="18">
        <v>101.6448713591121</v>
      </c>
      <c r="H32" s="43">
        <v>3.95</v>
      </c>
      <c r="I32" s="18">
        <v>101.45880272582413</v>
      </c>
      <c r="J32" s="18">
        <v>101.50955750457641</v>
      </c>
      <c r="K32" s="43">
        <v>3.99</v>
      </c>
      <c r="L32" s="18">
        <v>100.22630533488254</v>
      </c>
      <c r="M32" s="18">
        <v>100.27644355666087</v>
      </c>
      <c r="N32" s="64">
        <v>4.705741281434344</v>
      </c>
      <c r="O32" s="18">
        <v>100.00376640571099</v>
      </c>
      <c r="P32" s="18">
        <v>100.05379330236217</v>
      </c>
      <c r="Q32" s="64">
        <v>4.7162129932844792</v>
      </c>
      <c r="R32" s="18">
        <v>101.16646966707262</v>
      </c>
      <c r="S32" s="18">
        <v>101.2170782061757</v>
      </c>
      <c r="T32" s="43">
        <v>4.6620096960199433</v>
      </c>
      <c r="U32" s="18">
        <v>100.93008209136711</v>
      </c>
      <c r="V32" s="18">
        <v>100.98057237755589</v>
      </c>
      <c r="W32" s="43">
        <v>4.6729285533826079</v>
      </c>
      <c r="X32" s="18">
        <v>100.70095815236743</v>
      </c>
      <c r="Y32" s="18">
        <v>100.75133381927706</v>
      </c>
      <c r="Z32" s="43">
        <v>4.6835608235859869</v>
      </c>
      <c r="AA32" s="18">
        <v>100.46382232639259</v>
      </c>
      <c r="AB32" s="18">
        <v>100.51407936607562</v>
      </c>
      <c r="AC32" s="43">
        <v>4.6946159480943521</v>
      </c>
      <c r="AD32" s="18">
        <v>100.23397312910235</v>
      </c>
      <c r="AE32" s="18">
        <v>100.2841151866957</v>
      </c>
      <c r="AF32" s="43">
        <v>4.7053812971428775</v>
      </c>
      <c r="AG32" s="18">
        <v>99.99608668438151</v>
      </c>
      <c r="AH32" s="18">
        <v>100.04610973925114</v>
      </c>
      <c r="AI32" s="43">
        <v>4.7165751994739384</v>
      </c>
      <c r="AJ32" s="18">
        <v>101.09216589943637</v>
      </c>
      <c r="AK32" s="18">
        <v>101.14273726807039</v>
      </c>
      <c r="AL32" s="43">
        <v>4.6654363204481468</v>
      </c>
      <c r="AM32" s="18">
        <v>100.88788356540557</v>
      </c>
      <c r="AN32" s="18">
        <v>100.93835274177646</v>
      </c>
      <c r="AO32" s="43">
        <v>4.6748831061981457</v>
      </c>
      <c r="AP32" s="18">
        <v>100.65434828554456</v>
      </c>
      <c r="AQ32" s="18">
        <v>100.70470063586248</v>
      </c>
      <c r="AR32" s="43">
        <v>4.6857296334780836</v>
      </c>
      <c r="AS32" s="18">
        <v>100.44196853316608</v>
      </c>
      <c r="AT32" s="18">
        <v>100.49221464048631</v>
      </c>
      <c r="AU32" s="43">
        <v>4.6956373853252806</v>
      </c>
      <c r="AV32" s="18">
        <v>100.2145667743246</v>
      </c>
      <c r="AW32" s="18">
        <v>100.26469912388653</v>
      </c>
      <c r="AX32" s="43">
        <v>4.7062924850246022</v>
      </c>
      <c r="AY32" s="128">
        <v>99.994130869697472</v>
      </c>
      <c r="AZ32" s="128">
        <v>100.04415294617056</v>
      </c>
      <c r="BA32" s="43">
        <v>4.716667452358716</v>
      </c>
      <c r="BB32" s="18">
        <v>101.13150648681314</v>
      </c>
      <c r="BC32" s="18">
        <v>101.18209753558092</v>
      </c>
      <c r="BD32" s="43">
        <v>4.6636214458201373</v>
      </c>
      <c r="BE32" s="18">
        <v>100.9019449957718</v>
      </c>
      <c r="BF32" s="18">
        <v>100.95242120637498</v>
      </c>
      <c r="BG32" s="43">
        <v>4.6742316267517303</v>
      </c>
      <c r="BH32" s="18">
        <v>100.67942265989517</v>
      </c>
      <c r="BI32" s="18">
        <v>100.729787553672</v>
      </c>
      <c r="BJ32" s="43">
        <v>4.6845626448737434</v>
      </c>
      <c r="BK32" s="18">
        <v>100.44910403011508</v>
      </c>
      <c r="BL32" s="18">
        <v>100.49935370696856</v>
      </c>
      <c r="BM32" s="43">
        <v>4.695303826289984</v>
      </c>
      <c r="BN32" s="18">
        <v>100.23329547355897</v>
      </c>
      <c r="BO32" s="18">
        <v>100.28343719215503</v>
      </c>
      <c r="BP32" s="43">
        <v>4.7054131092039775</v>
      </c>
      <c r="BQ32" s="18">
        <v>99.994769506300784</v>
      </c>
      <c r="BR32" s="18">
        <v>100.0447919022519</v>
      </c>
      <c r="BS32" s="43">
        <v>4.7166373284182779</v>
      </c>
      <c r="BT32" s="18">
        <v>101.16952506387817</v>
      </c>
      <c r="BU32" s="18">
        <v>101.22013513144388</v>
      </c>
      <c r="BV32" s="43">
        <v>4.661868899772025</v>
      </c>
      <c r="BW32" s="18">
        <v>100.951338183033</v>
      </c>
      <c r="BX32" s="18">
        <v>101.00183910258428</v>
      </c>
      <c r="BY32" s="43">
        <v>4.6719446318272677</v>
      </c>
      <c r="BZ32" s="20">
        <v>100.70941635148053</v>
      </c>
      <c r="CA32" s="20">
        <v>100.75979624960533</v>
      </c>
      <c r="CB32" s="21">
        <v>4.6831674692062339</v>
      </c>
      <c r="CC32" s="18">
        <v>100.55178146145398</v>
      </c>
      <c r="CD32" s="18">
        <v>100.60208250270533</v>
      </c>
      <c r="CE32" s="43">
        <v>4.7215722396922208</v>
      </c>
      <c r="CF32" s="18">
        <v>100.30659502131805</v>
      </c>
      <c r="CG32" s="18">
        <v>100.35677340802205</v>
      </c>
      <c r="CH32" s="166">
        <v>4.7331135096261541</v>
      </c>
      <c r="CI32" s="18">
        <v>100.06895446950402</v>
      </c>
      <c r="CJ32" s="18">
        <v>100.11901397649225</v>
      </c>
      <c r="CK32" s="43">
        <v>4.7443535561739463</v>
      </c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190"/>
      <c r="CY32" s="190"/>
      <c r="CZ32" s="190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</row>
    <row r="33" spans="1:125" s="136" customFormat="1" x14ac:dyDescent="0.35">
      <c r="A33" s="136" t="s">
        <v>28</v>
      </c>
      <c r="B33" s="131" t="s">
        <v>9</v>
      </c>
      <c r="C33" s="132">
        <v>37102</v>
      </c>
      <c r="D33" s="132">
        <v>43676</v>
      </c>
      <c r="E33" s="139">
        <v>4.75</v>
      </c>
      <c r="F33" s="140">
        <v>101.678745448434</v>
      </c>
      <c r="G33" s="140">
        <v>101.72961025356078</v>
      </c>
      <c r="H33" s="141">
        <v>3.95</v>
      </c>
      <c r="I33" s="140">
        <v>101.54050752802445</v>
      </c>
      <c r="J33" s="140">
        <v>101.59130317961424</v>
      </c>
      <c r="K33" s="141">
        <v>3.99</v>
      </c>
      <c r="L33" s="140">
        <v>100.29912935631521</v>
      </c>
      <c r="M33" s="140">
        <v>100.34930400831936</v>
      </c>
      <c r="N33" s="137">
        <v>4.733465814178647</v>
      </c>
      <c r="O33" s="140">
        <v>100.0742281467739</v>
      </c>
      <c r="P33" s="140">
        <v>100.12429029191986</v>
      </c>
      <c r="Q33" s="137">
        <v>4.7441035398613254</v>
      </c>
      <c r="R33" s="140">
        <v>101.24927365809781</v>
      </c>
      <c r="S33" s="140">
        <v>101.29992361990776</v>
      </c>
      <c r="T33" s="141">
        <v>4.6890459837094252</v>
      </c>
      <c r="U33" s="140">
        <v>101.01037679679527</v>
      </c>
      <c r="V33" s="140">
        <v>101.06090725042047</v>
      </c>
      <c r="W33" s="141">
        <v>4.7001359172740234</v>
      </c>
      <c r="X33" s="140">
        <v>100.77882067666955</v>
      </c>
      <c r="Y33" s="140">
        <v>100.8292352943167</v>
      </c>
      <c r="Z33" s="141">
        <v>4.7109352621141385</v>
      </c>
      <c r="AA33" s="140">
        <v>100.53916762232146</v>
      </c>
      <c r="AB33" s="140">
        <v>100.58946235349821</v>
      </c>
      <c r="AC33" s="141">
        <v>4.7221646173107406</v>
      </c>
      <c r="AD33" s="140">
        <v>100.30687854519189</v>
      </c>
      <c r="AE33" s="140">
        <v>100.35705707372875</v>
      </c>
      <c r="AF33" s="141">
        <v>4.7331001311749752</v>
      </c>
      <c r="AG33" s="140">
        <v>100.06646690417982</v>
      </c>
      <c r="AH33" s="140">
        <v>100.1165251667632</v>
      </c>
      <c r="AI33" s="141">
        <v>4.7444714966764661</v>
      </c>
      <c r="AJ33" s="140">
        <v>101.17174640882527</v>
      </c>
      <c r="AK33" s="140">
        <v>101.22235758761907</v>
      </c>
      <c r="AL33" s="141">
        <v>4.6926391690574416</v>
      </c>
      <c r="AM33" s="140">
        <v>100.96520098671145</v>
      </c>
      <c r="AN33" s="140">
        <v>101.01570884113201</v>
      </c>
      <c r="AO33" s="141">
        <v>4.7022389433215306</v>
      </c>
      <c r="AP33" s="140">
        <v>100.72910476078194</v>
      </c>
      <c r="AQ33" s="140">
        <v>100.77949450803595</v>
      </c>
      <c r="AR33" s="141">
        <v>4.7132603940787225</v>
      </c>
      <c r="AS33" s="140">
        <v>100.5143732447733</v>
      </c>
      <c r="AT33" s="140">
        <v>100.56465557255957</v>
      </c>
      <c r="AU33" s="141">
        <v>4.7233294570106414</v>
      </c>
      <c r="AV33" s="140">
        <v>100.28445337777931</v>
      </c>
      <c r="AW33" s="140">
        <v>100.33462068812337</v>
      </c>
      <c r="AX33" s="141">
        <v>4.7341585261629024</v>
      </c>
      <c r="AY33" s="142">
        <v>100.0615765006137</v>
      </c>
      <c r="AZ33" s="142">
        <v>100.11163231677207</v>
      </c>
      <c r="BA33" s="141">
        <v>4.7447033776955152</v>
      </c>
      <c r="BB33" s="140">
        <v>101.21232245370393</v>
      </c>
      <c r="BC33" s="140">
        <v>101.26295393066927</v>
      </c>
      <c r="BD33" s="141">
        <v>4.6907578888644084</v>
      </c>
      <c r="BE33" s="140">
        <v>100.98025436407676</v>
      </c>
      <c r="BF33" s="140">
        <v>101.03076974895123</v>
      </c>
      <c r="BG33" s="141">
        <v>4.7015379688813148</v>
      </c>
      <c r="BH33" s="140">
        <v>100.7553022906605</v>
      </c>
      <c r="BI33" s="140">
        <v>100.8057051432321</v>
      </c>
      <c r="BJ33" s="141">
        <v>4.7120348925200748</v>
      </c>
      <c r="BK33" s="140">
        <v>100.5224687950417</v>
      </c>
      <c r="BL33" s="140">
        <v>100.57275517262801</v>
      </c>
      <c r="BM33" s="141">
        <v>4.7229490649300274</v>
      </c>
      <c r="BN33" s="140">
        <v>100.30430380918976</v>
      </c>
      <c r="BO33" s="140">
        <v>100.35448104971461</v>
      </c>
      <c r="BP33" s="141">
        <v>4.7332216262937949</v>
      </c>
      <c r="BQ33" s="140">
        <v>100.06317335957911</v>
      </c>
      <c r="BR33" s="140">
        <v>100.11322997456639</v>
      </c>
      <c r="BS33" s="141">
        <v>4.7446276593080956</v>
      </c>
      <c r="BT33" s="140">
        <v>101.25358858896949</v>
      </c>
      <c r="BU33" s="140">
        <v>101.30424070932415</v>
      </c>
      <c r="BV33" s="141">
        <v>4.6888461595890574</v>
      </c>
      <c r="BW33" s="140">
        <v>101.03313309400289</v>
      </c>
      <c r="BX33" s="140">
        <v>101.08367493146862</v>
      </c>
      <c r="BY33" s="141">
        <v>4.6990772775330365</v>
      </c>
      <c r="BZ33" s="180">
        <v>100.78869586243543</v>
      </c>
      <c r="CA33" s="180">
        <v>100.8391154201455</v>
      </c>
      <c r="CB33" s="181">
        <v>4.7104736889144219</v>
      </c>
      <c r="CC33" s="140">
        <v>100.79371432606968</v>
      </c>
      <c r="CD33" s="140">
        <v>100.8441363942668</v>
      </c>
      <c r="CE33" s="141">
        <v>4.5243086639783927</v>
      </c>
      <c r="CF33" s="140">
        <v>100.56476071399136</v>
      </c>
      <c r="CG33" s="140">
        <v>100.61506824811542</v>
      </c>
      <c r="CH33" s="182">
        <v>4.5346090594988571</v>
      </c>
      <c r="CI33" s="140">
        <v>100.34285340670336</v>
      </c>
      <c r="CJ33" s="140">
        <v>100.39304993166918</v>
      </c>
      <c r="CK33" s="141">
        <v>4.5446373061734731</v>
      </c>
      <c r="CL33" s="144"/>
      <c r="CM33" s="144"/>
      <c r="CN33" s="145"/>
      <c r="CO33" s="72"/>
      <c r="CP33" s="72"/>
      <c r="CQ33" s="72"/>
      <c r="CR33" s="72"/>
      <c r="CS33" s="72"/>
      <c r="CT33" s="72"/>
      <c r="CU33" s="72"/>
      <c r="CV33" s="72"/>
      <c r="CW33" s="72"/>
      <c r="CX33" s="190"/>
      <c r="CY33" s="190"/>
      <c r="CZ33" s="190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</row>
    <row r="34" spans="1:125" x14ac:dyDescent="0.35">
      <c r="A34" s="1" t="s">
        <v>38</v>
      </c>
      <c r="B34" s="15" t="s">
        <v>9</v>
      </c>
      <c r="C34" s="16">
        <v>37505</v>
      </c>
      <c r="D34" s="16">
        <v>43714</v>
      </c>
      <c r="E34" s="30">
        <v>4.5625</v>
      </c>
      <c r="F34" s="18">
        <v>101.3311774740569</v>
      </c>
      <c r="G34" s="18">
        <v>101.38186840826103</v>
      </c>
      <c r="H34" s="43">
        <v>3.95</v>
      </c>
      <c r="I34" s="18">
        <v>101.20206011013043</v>
      </c>
      <c r="J34" s="18">
        <v>101.2526864533571</v>
      </c>
      <c r="K34" s="43">
        <v>3.99</v>
      </c>
      <c r="L34" s="18">
        <v>100.55099302455987</v>
      </c>
      <c r="M34" s="18">
        <v>100.60129367139557</v>
      </c>
      <c r="N34" s="64">
        <v>4.5352299493314332</v>
      </c>
      <c r="O34" s="18">
        <v>100.34130118371502</v>
      </c>
      <c r="P34" s="18">
        <v>100.3914969321811</v>
      </c>
      <c r="Q34" s="64">
        <v>4.5447076091336411</v>
      </c>
      <c r="R34" s="18">
        <v>100.10955116181449</v>
      </c>
      <c r="S34" s="18">
        <v>100.15963097730314</v>
      </c>
      <c r="T34" s="43">
        <v>4.5552284443159481</v>
      </c>
      <c r="U34" s="18">
        <v>101.1925664418351</v>
      </c>
      <c r="V34" s="18">
        <v>101.24318803585302</v>
      </c>
      <c r="W34" s="43">
        <v>4.506476029166814</v>
      </c>
      <c r="X34" s="18">
        <v>100.97663618245016</v>
      </c>
      <c r="Y34" s="18">
        <v>101.02714975732883</v>
      </c>
      <c r="Z34" s="43">
        <v>4.5161127587577239</v>
      </c>
      <c r="AA34" s="18">
        <v>100.75315538583085</v>
      </c>
      <c r="AB34" s="18">
        <v>100.80355716441305</v>
      </c>
      <c r="AC34" s="43">
        <v>4.5261299584482444</v>
      </c>
      <c r="AD34" s="18">
        <v>100.53654163081694</v>
      </c>
      <c r="AE34" s="18">
        <v>100.5868350483411</v>
      </c>
      <c r="AF34" s="43">
        <v>4.5358818555204614</v>
      </c>
      <c r="AG34" s="18">
        <v>100.31235343844823</v>
      </c>
      <c r="AH34" s="18">
        <v>100.36253470580112</v>
      </c>
      <c r="AI34" s="43">
        <v>4.5460191030192068</v>
      </c>
      <c r="AJ34" s="18">
        <v>100.08780489221067</v>
      </c>
      <c r="AK34" s="18">
        <v>100.13787382912523</v>
      </c>
      <c r="AL34" s="43">
        <v>4.5562181675491011</v>
      </c>
      <c r="AM34" s="18">
        <v>101.15646327079037</v>
      </c>
      <c r="AN34" s="18">
        <v>101.20706680419246</v>
      </c>
      <c r="AO34" s="43">
        <v>4.5080844095869006</v>
      </c>
      <c r="AP34" s="18">
        <v>100.93719147183691</v>
      </c>
      <c r="AQ34" s="18">
        <v>100.98768531449416</v>
      </c>
      <c r="AR34" s="43">
        <v>4.5178775865508145</v>
      </c>
      <c r="AS34" s="18">
        <v>100.73761930721781</v>
      </c>
      <c r="AT34" s="18">
        <v>100.78801331387474</v>
      </c>
      <c r="AU34" s="43">
        <v>4.5268279927211488</v>
      </c>
      <c r="AV34" s="18">
        <v>100.52393104013048</v>
      </c>
      <c r="AW34" s="18">
        <v>100.57421814920508</v>
      </c>
      <c r="AX34" s="43">
        <v>4.5364508757417186</v>
      </c>
      <c r="AY34" s="128">
        <v>100.31678855054039</v>
      </c>
      <c r="AZ34" s="128">
        <v>100.36697203655866</v>
      </c>
      <c r="BA34" s="43">
        <v>4.545818118671658</v>
      </c>
      <c r="BB34" s="18">
        <v>100.10238173280796</v>
      </c>
      <c r="BC34" s="18">
        <v>100.15245796178884</v>
      </c>
      <c r="BD34" s="43">
        <v>4.5555546941650995</v>
      </c>
      <c r="BE34" s="18">
        <v>101.15476743252249</v>
      </c>
      <c r="BF34" s="18">
        <v>101.20537011758128</v>
      </c>
      <c r="BG34" s="43">
        <v>4.5081599866679483</v>
      </c>
      <c r="BH34" s="18">
        <v>100.9454381177227</v>
      </c>
      <c r="BI34" s="18">
        <v>100.99593608576558</v>
      </c>
      <c r="BJ34" s="43">
        <v>4.5175085026446338</v>
      </c>
      <c r="BK34" s="18">
        <v>100.72877473978555</v>
      </c>
      <c r="BL34" s="18">
        <v>100.77916432194652</v>
      </c>
      <c r="BM34" s="43">
        <v>4.5272254743299465</v>
      </c>
      <c r="BN34" s="18">
        <v>100.52576115423308</v>
      </c>
      <c r="BO34" s="18">
        <v>100.57604917882249</v>
      </c>
      <c r="BP34" s="43">
        <v>4.5363682877301663</v>
      </c>
      <c r="BQ34" s="18">
        <v>100.30137703975122</v>
      </c>
      <c r="BR34" s="18">
        <v>100.35155281615928</v>
      </c>
      <c r="BS34" s="43">
        <v>4.5465165928805789</v>
      </c>
      <c r="BT34" s="18">
        <v>100.08363500435452</v>
      </c>
      <c r="BU34" s="18">
        <v>100.13370185528215</v>
      </c>
      <c r="BV34" s="43">
        <v>4.5564079979724861</v>
      </c>
      <c r="BW34" s="18">
        <v>101.24319756376732</v>
      </c>
      <c r="BX34" s="18">
        <v>101.29384448601033</v>
      </c>
      <c r="BY34" s="43">
        <v>4.5042223672635178</v>
      </c>
      <c r="BZ34" s="20">
        <v>101.01494355811042</v>
      </c>
      <c r="CA34" s="20">
        <v>101.06547629625854</v>
      </c>
      <c r="CB34" s="21">
        <v>4.5144001366259872</v>
      </c>
      <c r="CC34" s="18">
        <v>100.95913585048805</v>
      </c>
      <c r="CD34" s="18">
        <v>101.00964067082346</v>
      </c>
      <c r="CE34" s="43">
        <v>4.6715837900837185</v>
      </c>
      <c r="CF34" s="18">
        <v>100.71722615575796</v>
      </c>
      <c r="CG34" s="18">
        <v>100.76760996073833</v>
      </c>
      <c r="CH34" s="166">
        <v>4.6828043275399187</v>
      </c>
      <c r="CI34" s="18">
        <v>100.48276150382637</v>
      </c>
      <c r="CJ34" s="18">
        <v>100.53302801783528</v>
      </c>
      <c r="CK34" s="43">
        <v>4.6937310981649336</v>
      </c>
      <c r="CL34" s="18">
        <v>100.11319804388576</v>
      </c>
      <c r="CM34" s="18">
        <v>100.16327968372762</v>
      </c>
      <c r="CN34" s="43">
        <v>4.5550625083427825</v>
      </c>
      <c r="CO34" s="72"/>
      <c r="CP34" s="72"/>
      <c r="CQ34" s="72"/>
      <c r="CR34" s="72"/>
      <c r="CS34" s="72"/>
      <c r="CT34" s="72"/>
      <c r="CU34" s="72"/>
      <c r="CV34" s="72"/>
      <c r="CW34" s="72"/>
      <c r="CX34" s="190"/>
      <c r="CY34" s="190"/>
      <c r="CZ34" s="190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</row>
    <row r="35" spans="1:125" x14ac:dyDescent="0.35">
      <c r="A35" s="1" t="s">
        <v>22</v>
      </c>
      <c r="B35" s="15" t="s">
        <v>9</v>
      </c>
      <c r="C35" s="16">
        <v>36790</v>
      </c>
      <c r="D35" s="16">
        <v>43729</v>
      </c>
      <c r="E35" s="30">
        <v>4.71875</v>
      </c>
      <c r="F35" s="18">
        <v>101.71197811038761</v>
      </c>
      <c r="G35" s="18">
        <v>101.76285954015768</v>
      </c>
      <c r="H35" s="43">
        <v>3.95</v>
      </c>
      <c r="I35" s="18">
        <v>101.57080896949246</v>
      </c>
      <c r="J35" s="18">
        <v>101.62161977938214</v>
      </c>
      <c r="K35" s="43">
        <v>3.99</v>
      </c>
      <c r="L35" s="18">
        <v>100.70095815236743</v>
      </c>
      <c r="M35" s="18">
        <v>100.75133381927706</v>
      </c>
      <c r="N35" s="64">
        <v>4.6835608235859869</v>
      </c>
      <c r="O35" s="18">
        <v>100.47913290777822</v>
      </c>
      <c r="P35" s="18">
        <v>100.52939760658151</v>
      </c>
      <c r="Q35" s="64">
        <v>4.69390060255476</v>
      </c>
      <c r="R35" s="18">
        <v>100.23397312910235</v>
      </c>
      <c r="S35" s="18">
        <v>100.2841151866957</v>
      </c>
      <c r="T35" s="43">
        <v>4.7053812971428775</v>
      </c>
      <c r="U35" s="18">
        <v>99.99608668438151</v>
      </c>
      <c r="V35" s="18">
        <v>100.04610973925114</v>
      </c>
      <c r="W35" s="43">
        <v>4.7165751994739384</v>
      </c>
      <c r="X35" s="18">
        <v>101.15123030995993</v>
      </c>
      <c r="Y35" s="18">
        <v>101.2018312255727</v>
      </c>
      <c r="Z35" s="43">
        <v>4.6627120703796301</v>
      </c>
      <c r="AA35" s="18">
        <v>100.91481823893537</v>
      </c>
      <c r="AB35" s="18">
        <v>100.96530088938005</v>
      </c>
      <c r="AC35" s="43">
        <v>4.6736353563388802</v>
      </c>
      <c r="AD35" s="18">
        <v>100.68567055730047</v>
      </c>
      <c r="AE35" s="18">
        <v>100.73603857658875</v>
      </c>
      <c r="AF35" s="43">
        <v>4.6842719514053304</v>
      </c>
      <c r="AG35" s="18">
        <v>100.44851015847023</v>
      </c>
      <c r="AH35" s="18">
        <v>100.49875953823934</v>
      </c>
      <c r="AI35" s="43">
        <v>4.6953315858635412</v>
      </c>
      <c r="AJ35" s="18">
        <v>100.21096855460709</v>
      </c>
      <c r="AK35" s="18">
        <v>100.26109910415917</v>
      </c>
      <c r="AL35" s="43">
        <v>4.7064614712609405</v>
      </c>
      <c r="AM35" s="18">
        <v>99.99608668438151</v>
      </c>
      <c r="AN35" s="18">
        <v>100.04610973925114</v>
      </c>
      <c r="AO35" s="43">
        <v>4.7165751994739384</v>
      </c>
      <c r="AP35" s="18">
        <v>101.10726620740755</v>
      </c>
      <c r="AQ35" s="18">
        <v>101.15784512997253</v>
      </c>
      <c r="AR35" s="43">
        <v>4.6647395404055123</v>
      </c>
      <c r="AS35" s="18">
        <v>100.8956098605416</v>
      </c>
      <c r="AT35" s="18">
        <v>100.94608290199258</v>
      </c>
      <c r="AU35" s="43">
        <v>4.6745251171176019</v>
      </c>
      <c r="AV35" s="18">
        <v>100.66898267500127</v>
      </c>
      <c r="AW35" s="18">
        <v>100.71934234617436</v>
      </c>
      <c r="AX35" s="43">
        <v>4.6850484624706574</v>
      </c>
      <c r="AY35" s="128">
        <v>100.4492976166614</v>
      </c>
      <c r="AZ35" s="128">
        <v>100.49954739035657</v>
      </c>
      <c r="BA35" s="43">
        <v>4.6952947774696021</v>
      </c>
      <c r="BB35" s="18">
        <v>100.22190837191874</v>
      </c>
      <c r="BC35" s="18">
        <v>100.2720443941158</v>
      </c>
      <c r="BD35" s="43">
        <v>4.7059477330023478</v>
      </c>
      <c r="BE35" s="18">
        <v>99.994130869697472</v>
      </c>
      <c r="BF35" s="18">
        <v>100.04415294617056</v>
      </c>
      <c r="BG35" s="43">
        <v>4.716667452358716</v>
      </c>
      <c r="BH35" s="18">
        <v>101.11670765744316</v>
      </c>
      <c r="BI35" s="18">
        <v>101.1672913030947</v>
      </c>
      <c r="BJ35" s="43">
        <v>4.6643039852305046</v>
      </c>
      <c r="BK35" s="18">
        <v>100.88712138169085</v>
      </c>
      <c r="BL35" s="18">
        <v>100.93759017677922</v>
      </c>
      <c r="BM35" s="43">
        <v>4.6749184240833523</v>
      </c>
      <c r="BN35" s="18">
        <v>100.67199904086016</v>
      </c>
      <c r="BO35" s="18">
        <v>100.72236022097064</v>
      </c>
      <c r="BP35" s="43">
        <v>4.6849080875862406</v>
      </c>
      <c r="BQ35" s="18">
        <v>100.43423152485283</v>
      </c>
      <c r="BR35" s="18">
        <v>100.4844737617337</v>
      </c>
      <c r="BS35" s="43">
        <v>4.6959991164296522</v>
      </c>
      <c r="BT35" s="18">
        <v>100.20350225506374</v>
      </c>
      <c r="BU35" s="18">
        <v>100.25362906959853</v>
      </c>
      <c r="BV35" s="43">
        <v>4.7068121561206802</v>
      </c>
      <c r="BW35" s="18">
        <v>99.994769506300784</v>
      </c>
      <c r="BX35" s="18">
        <v>100.0447919022519</v>
      </c>
      <c r="BY35" s="43">
        <v>4.7166373284182779</v>
      </c>
      <c r="BZ35" s="20">
        <v>101.19288405608543</v>
      </c>
      <c r="CA35" s="20">
        <v>101.24350580898992</v>
      </c>
      <c r="CB35" s="21">
        <v>4.660792771145819</v>
      </c>
      <c r="CC35" s="18">
        <v>100.8251840635613</v>
      </c>
      <c r="CD35" s="18">
        <v>100.87562187449853</v>
      </c>
      <c r="CE35" s="43">
        <v>4.2247273630710254</v>
      </c>
      <c r="CF35" s="18">
        <v>100.62171542275208</v>
      </c>
      <c r="CG35" s="18">
        <v>100.67205144847631</v>
      </c>
      <c r="CH35" s="166">
        <v>4.2332702459938822</v>
      </c>
      <c r="CI35" s="18">
        <v>100.42450875809335</v>
      </c>
      <c r="CJ35" s="18">
        <v>100.47474613115892</v>
      </c>
      <c r="CK35" s="43">
        <v>4.2415832476319828</v>
      </c>
      <c r="CL35" s="18">
        <v>100.24011034751561</v>
      </c>
      <c r="CM35" s="18">
        <v>100.29025547525323</v>
      </c>
      <c r="CN35" s="43">
        <v>4.7050932093441107</v>
      </c>
      <c r="CO35" s="18">
        <v>99.997081512366393</v>
      </c>
      <c r="CP35" s="18">
        <v>100.04710506489883</v>
      </c>
      <c r="CQ35" s="43">
        <v>4.71652827629448</v>
      </c>
      <c r="CR35" s="72"/>
      <c r="CS35" s="72"/>
      <c r="CT35" s="72"/>
      <c r="CU35" s="72"/>
      <c r="CV35" s="72"/>
      <c r="CW35" s="72"/>
      <c r="CX35" s="190"/>
      <c r="CY35" s="190"/>
      <c r="CZ35" s="190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</row>
    <row r="36" spans="1:125" x14ac:dyDescent="0.35">
      <c r="A36" s="1" t="s">
        <v>163</v>
      </c>
      <c r="B36" s="15" t="s">
        <v>9</v>
      </c>
      <c r="C36" s="16">
        <v>41177</v>
      </c>
      <c r="D36" s="16">
        <v>43733</v>
      </c>
      <c r="E36" s="30">
        <v>4.2617200000000004</v>
      </c>
      <c r="F36" s="18">
        <v>100.66753770393045</v>
      </c>
      <c r="G36" s="18">
        <v>100.71789665225657</v>
      </c>
      <c r="H36" s="43">
        <v>3.95</v>
      </c>
      <c r="I36" s="18">
        <v>100.55701573133658</v>
      </c>
      <c r="J36" s="18">
        <v>100.60731939103209</v>
      </c>
      <c r="K36" s="43">
        <v>3.99</v>
      </c>
      <c r="L36" s="18">
        <v>100.60481213417742</v>
      </c>
      <c r="M36" s="18">
        <v>100.65513970402944</v>
      </c>
      <c r="N36" s="64">
        <v>4.2339815060923254</v>
      </c>
      <c r="O36" s="18">
        <v>100.41899198019836</v>
      </c>
      <c r="P36" s="18">
        <v>100.46922659349509</v>
      </c>
      <c r="Q36" s="64">
        <v>4.2418162700138931</v>
      </c>
      <c r="R36" s="18">
        <v>100.21362478717502</v>
      </c>
      <c r="S36" s="18">
        <v>100.26375666550777</v>
      </c>
      <c r="T36" s="43">
        <v>4.2505089991966116</v>
      </c>
      <c r="U36" s="18">
        <v>100.01435037244637</v>
      </c>
      <c r="V36" s="18">
        <v>100.06438256372823</v>
      </c>
      <c r="W36" s="43">
        <v>4.258977960800217</v>
      </c>
      <c r="X36" s="18">
        <v>100.98199932858911</v>
      </c>
      <c r="Y36" s="18">
        <v>101.0325155863823</v>
      </c>
      <c r="Z36" s="43">
        <v>4.2181667706336095</v>
      </c>
      <c r="AA36" s="18">
        <v>100.78395997774051</v>
      </c>
      <c r="AB36" s="18">
        <v>100.83437716632366</v>
      </c>
      <c r="AC36" s="43">
        <v>4.226455421022143</v>
      </c>
      <c r="AD36" s="18">
        <v>100.59200591243933</v>
      </c>
      <c r="AE36" s="18">
        <v>100.64232707597732</v>
      </c>
      <c r="AF36" s="43">
        <v>4.2345205281101315</v>
      </c>
      <c r="AG36" s="18">
        <v>100.39333969701393</v>
      </c>
      <c r="AH36" s="18">
        <v>100.44356147775279</v>
      </c>
      <c r="AI36" s="43">
        <v>4.2429001294860766</v>
      </c>
      <c r="AJ36" s="18">
        <v>100.19435415103595</v>
      </c>
      <c r="AK36" s="18">
        <v>100.24447638923056</v>
      </c>
      <c r="AL36" s="43">
        <v>4.2513265104528442</v>
      </c>
      <c r="AM36" s="18">
        <v>100.01435037244637</v>
      </c>
      <c r="AN36" s="18">
        <v>100.06438256372823</v>
      </c>
      <c r="AO36" s="43">
        <v>4.258977960800217</v>
      </c>
      <c r="AP36" s="18">
        <v>100.93560189759607</v>
      </c>
      <c r="AQ36" s="18">
        <v>100.9860949450686</v>
      </c>
      <c r="AR36" s="43">
        <v>4.2201057505175967</v>
      </c>
      <c r="AS36" s="18">
        <v>100.75981206317253</v>
      </c>
      <c r="AT36" s="18">
        <v>100.81021717175841</v>
      </c>
      <c r="AU36" s="43">
        <v>4.2274683256945753</v>
      </c>
      <c r="AV36" s="18">
        <v>100.57158829378456</v>
      </c>
      <c r="AW36" s="18">
        <v>100.62189924340626</v>
      </c>
      <c r="AX36" s="43">
        <v>4.2353802025648708</v>
      </c>
      <c r="AY36" s="128">
        <v>100.3891302640457</v>
      </c>
      <c r="AZ36" s="128">
        <v>100.4393499390152</v>
      </c>
      <c r="BA36" s="43">
        <v>4.2430780392223095</v>
      </c>
      <c r="BB36" s="18">
        <v>100.2002735712279</v>
      </c>
      <c r="BC36" s="18">
        <v>100.2503987706132</v>
      </c>
      <c r="BD36" s="43">
        <v>4.2510753595618169</v>
      </c>
      <c r="BE36" s="18">
        <v>100.01109441362753</v>
      </c>
      <c r="BF36" s="18">
        <v>100.06112497611558</v>
      </c>
      <c r="BG36" s="43">
        <v>4.2591166159857448</v>
      </c>
      <c r="BH36" s="18">
        <v>100.9466700577959</v>
      </c>
      <c r="BI36" s="18">
        <v>100.99716864211695</v>
      </c>
      <c r="BJ36" s="43">
        <v>4.2196430427682463</v>
      </c>
      <c r="BK36" s="18">
        <v>100.75543737877334</v>
      </c>
      <c r="BL36" s="18">
        <v>100.80584029892279</v>
      </c>
      <c r="BM36" s="43">
        <v>4.2276518774731562</v>
      </c>
      <c r="BN36" s="18">
        <v>100.57625235815381</v>
      </c>
      <c r="BO36" s="18">
        <v>100.62656564097429</v>
      </c>
      <c r="BP36" s="43">
        <v>4.2351837935177068</v>
      </c>
      <c r="BQ36" s="18">
        <v>100.37820515815625</v>
      </c>
      <c r="BR36" s="18">
        <v>100.42841936784016</v>
      </c>
      <c r="BS36" s="43">
        <v>4.2435398533860784</v>
      </c>
      <c r="BT36" s="18">
        <v>100.18602042827165</v>
      </c>
      <c r="BU36" s="18">
        <v>100.2361384975204</v>
      </c>
      <c r="BV36" s="43">
        <v>4.2516801463829585</v>
      </c>
      <c r="BW36" s="18">
        <v>100.01215758470715</v>
      </c>
      <c r="BX36" s="18">
        <v>100.06218867904667</v>
      </c>
      <c r="BY36" s="43">
        <v>4.2590713397941276</v>
      </c>
      <c r="BZ36" s="20">
        <v>101.02178812995703</v>
      </c>
      <c r="CA36" s="20">
        <v>101.07232429210308</v>
      </c>
      <c r="CB36" s="21">
        <v>4.2165053884419033</v>
      </c>
      <c r="CC36" s="18">
        <v>100.45195910138423</v>
      </c>
      <c r="CD36" s="18">
        <v>100.50221020648748</v>
      </c>
      <c r="CE36" s="43">
        <v>1.7762</v>
      </c>
      <c r="CF36" s="18">
        <v>100.42330308744738</v>
      </c>
      <c r="CG36" s="18">
        <v>100.47353985737607</v>
      </c>
      <c r="CH36" s="166">
        <v>1.5504</v>
      </c>
      <c r="CI36" s="18">
        <v>100.28806088664383</v>
      </c>
      <c r="CJ36" s="18">
        <v>100.33823000164465</v>
      </c>
      <c r="CK36" s="43">
        <v>1.62</v>
      </c>
      <c r="CL36" s="18">
        <v>100.22041647886324</v>
      </c>
      <c r="CM36" s="18">
        <v>100.27055175474061</v>
      </c>
      <c r="CN36" s="43">
        <v>4.2502209526323007</v>
      </c>
      <c r="CO36" s="18">
        <v>100.01600653646541</v>
      </c>
      <c r="CP36" s="18">
        <v>100.06603955624352</v>
      </c>
      <c r="CQ36" s="43">
        <v>4.2589074364281609</v>
      </c>
      <c r="CR36" s="72"/>
      <c r="CS36" s="72"/>
      <c r="CT36" s="72"/>
      <c r="CU36" s="72"/>
      <c r="CV36" s="72"/>
      <c r="CW36" s="72"/>
      <c r="CX36" s="190"/>
      <c r="CY36" s="190"/>
      <c r="CZ36" s="190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</row>
    <row r="37" spans="1:125" x14ac:dyDescent="0.35">
      <c r="A37" s="1" t="s">
        <v>191</v>
      </c>
      <c r="B37" s="15" t="s">
        <v>149</v>
      </c>
      <c r="C37" s="16">
        <v>42656</v>
      </c>
      <c r="D37" s="16">
        <v>43751</v>
      </c>
      <c r="E37" s="30">
        <v>3</v>
      </c>
      <c r="F37" s="18">
        <v>97.721116533455458</v>
      </c>
      <c r="G37" s="18">
        <v>97.770001534222558</v>
      </c>
      <c r="H37" s="43">
        <v>3.95</v>
      </c>
      <c r="I37" s="18">
        <v>97.694399232316314</v>
      </c>
      <c r="J37" s="18">
        <v>97.743270867750184</v>
      </c>
      <c r="K37" s="43">
        <v>3.99</v>
      </c>
      <c r="L37" s="18">
        <v>97.705037999733761</v>
      </c>
      <c r="M37" s="18">
        <v>97.753914957212359</v>
      </c>
      <c r="N37" s="64">
        <v>4.0199999999999996</v>
      </c>
      <c r="O37" s="18">
        <v>100.05799276684472</v>
      </c>
      <c r="P37" s="18">
        <v>100.10804679023984</v>
      </c>
      <c r="Q37" s="64">
        <v>2.95</v>
      </c>
      <c r="R37" s="18">
        <v>100.05391542547164</v>
      </c>
      <c r="S37" s="18">
        <v>100.10396740917622</v>
      </c>
      <c r="T37" s="43">
        <v>2.95</v>
      </c>
      <c r="U37" s="18">
        <v>100.35057874506209</v>
      </c>
      <c r="V37" s="18">
        <v>100.4007791346294</v>
      </c>
      <c r="W37" s="43">
        <v>2.8</v>
      </c>
      <c r="X37" s="18">
        <v>100.31585771825883</v>
      </c>
      <c r="Y37" s="18">
        <v>100.36604073862813</v>
      </c>
      <c r="Z37" s="43">
        <v>2.81</v>
      </c>
      <c r="AA37" s="18">
        <v>100.28219357270979</v>
      </c>
      <c r="AB37" s="18">
        <v>100.33235975258607</v>
      </c>
      <c r="AC37" s="43">
        <v>2.82</v>
      </c>
      <c r="AD37" s="18">
        <v>100.26825828148753</v>
      </c>
      <c r="AE37" s="18">
        <v>100.31841749023265</v>
      </c>
      <c r="AF37" s="43">
        <v>2.82</v>
      </c>
      <c r="AG37" s="18">
        <v>100.25382474564198</v>
      </c>
      <c r="AH37" s="18">
        <v>100.30397673400898</v>
      </c>
      <c r="AI37" s="43">
        <v>2.82</v>
      </c>
      <c r="AJ37" s="18">
        <v>100.23935684108211</v>
      </c>
      <c r="AK37" s="18">
        <v>100.28950159187805</v>
      </c>
      <c r="AL37" s="43">
        <v>2.82</v>
      </c>
      <c r="AM37" s="18">
        <v>100.22625944760691</v>
      </c>
      <c r="AN37" s="18">
        <v>100.27639764643011</v>
      </c>
      <c r="AO37" s="43">
        <v>2.82</v>
      </c>
      <c r="AP37" s="18">
        <v>100.4880268857211</v>
      </c>
      <c r="AQ37" s="18">
        <v>100.53829603373796</v>
      </c>
      <c r="AR37" s="43">
        <v>2.63</v>
      </c>
      <c r="AS37" s="18">
        <v>100.4599236039103</v>
      </c>
      <c r="AT37" s="18">
        <v>100.51017869325692</v>
      </c>
      <c r="AU37" s="43">
        <v>2.63</v>
      </c>
      <c r="AV37" s="18">
        <v>100.42981757901161</v>
      </c>
      <c r="AW37" s="18">
        <v>100.48005760781551</v>
      </c>
      <c r="AX37" s="43">
        <v>2.63</v>
      </c>
      <c r="AY37" s="128">
        <v>100.40061903557834</v>
      </c>
      <c r="AZ37" s="128">
        <v>100.45084445780724</v>
      </c>
      <c r="BA37" s="43">
        <v>2.63</v>
      </c>
      <c r="BB37" s="18">
        <v>100.37038125943302</v>
      </c>
      <c r="BC37" s="18">
        <v>100.42059155521062</v>
      </c>
      <c r="BD37" s="43">
        <v>2.63</v>
      </c>
      <c r="BE37" s="18">
        <v>100.34007630693323</v>
      </c>
      <c r="BF37" s="18">
        <v>100.39027144265455</v>
      </c>
      <c r="BG37" s="43">
        <v>2.63</v>
      </c>
      <c r="BH37" s="18">
        <v>100.31068483214418</v>
      </c>
      <c r="BI37" s="18">
        <v>100.36086526477656</v>
      </c>
      <c r="BJ37" s="43">
        <v>2.63</v>
      </c>
      <c r="BK37" s="18">
        <v>100.50434949536671</v>
      </c>
      <c r="BL37" s="18">
        <v>100.55462680877109</v>
      </c>
      <c r="BM37" s="43">
        <v>2.38</v>
      </c>
      <c r="BN37" s="18">
        <v>100.90380360012415</v>
      </c>
      <c r="BO37" s="18">
        <v>100.9542807404944</v>
      </c>
      <c r="BP37" s="43">
        <v>1.8364</v>
      </c>
      <c r="BQ37" s="18">
        <v>100.80375408876347</v>
      </c>
      <c r="BR37" s="18">
        <v>100.85418117935313</v>
      </c>
      <c r="BS37" s="43">
        <v>1.8364</v>
      </c>
      <c r="BT37" s="18">
        <v>100.70458332698053</v>
      </c>
      <c r="BU37" s="18">
        <v>100.75496080738421</v>
      </c>
      <c r="BV37" s="43">
        <v>1.8395999999999999</v>
      </c>
      <c r="BW37" s="18">
        <v>100.61701605150984</v>
      </c>
      <c r="BX37" s="18">
        <v>100.66734972637302</v>
      </c>
      <c r="BY37" s="43">
        <v>1.8395999999999999</v>
      </c>
      <c r="BZ37" s="20">
        <v>100.51992297430982</v>
      </c>
      <c r="CA37" s="20">
        <v>100.57020807834898</v>
      </c>
      <c r="CB37" s="21">
        <v>1.8395999999999999</v>
      </c>
      <c r="CC37" s="18">
        <v>101.02259599203443</v>
      </c>
      <c r="CD37" s="18">
        <v>101.07313255831357</v>
      </c>
      <c r="CE37" s="43">
        <v>4.2461007108134767</v>
      </c>
      <c r="CF37" s="18">
        <v>100.81145544827604</v>
      </c>
      <c r="CG37" s="18">
        <v>100.86188639147177</v>
      </c>
      <c r="CH37" s="166">
        <v>4.2549937875868205</v>
      </c>
      <c r="CI37" s="18">
        <v>100.60682373617604</v>
      </c>
      <c r="CJ37" s="18">
        <v>100.6571523123322</v>
      </c>
      <c r="CK37" s="43">
        <v>4.2636483363678455</v>
      </c>
      <c r="CL37" s="18">
        <v>100.17176950766266</v>
      </c>
      <c r="CM37" s="18">
        <v>100.22188044788659</v>
      </c>
      <c r="CN37" s="43">
        <v>1.62</v>
      </c>
      <c r="CO37" s="18">
        <v>100.05347991911897</v>
      </c>
      <c r="CP37" s="18">
        <v>100.10353168496144</v>
      </c>
      <c r="CQ37" s="43">
        <v>1.6439999999999999</v>
      </c>
      <c r="CR37" s="72"/>
      <c r="CS37" s="72"/>
      <c r="CT37" s="72"/>
      <c r="CU37" s="72"/>
      <c r="CV37" s="72"/>
      <c r="CW37" s="72"/>
      <c r="CX37" s="190"/>
      <c r="CY37" s="190"/>
      <c r="CZ37" s="190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</row>
    <row r="38" spans="1:125" s="136" customFormat="1" x14ac:dyDescent="0.35">
      <c r="A38" s="136" t="s">
        <v>131</v>
      </c>
      <c r="B38" s="131" t="s">
        <v>9</v>
      </c>
      <c r="C38" s="132">
        <v>40470</v>
      </c>
      <c r="D38" s="132">
        <v>43757</v>
      </c>
      <c r="E38" s="139">
        <v>4.2916670000000003</v>
      </c>
      <c r="F38" s="140">
        <v>100.75665863617529</v>
      </c>
      <c r="G38" s="140">
        <v>100.80706216725891</v>
      </c>
      <c r="H38" s="141">
        <v>3.95</v>
      </c>
      <c r="I38" s="140">
        <v>100.64177327610248</v>
      </c>
      <c r="J38" s="140">
        <v>100.69211933577036</v>
      </c>
      <c r="K38" s="141">
        <v>3.99</v>
      </c>
      <c r="L38" s="140">
        <v>100.76863377137377</v>
      </c>
      <c r="M38" s="140">
        <v>100.81904329302027</v>
      </c>
      <c r="N38" s="137">
        <v>4.2568019491384259</v>
      </c>
      <c r="O38" s="140">
        <v>100.58069122364682</v>
      </c>
      <c r="P38" s="140">
        <v>100.63100672701032</v>
      </c>
      <c r="Q38" s="137">
        <v>4.2647561021051335</v>
      </c>
      <c r="R38" s="140">
        <v>100.37297837522947</v>
      </c>
      <c r="S38" s="140">
        <v>100.42318997021457</v>
      </c>
      <c r="T38" s="141">
        <v>4.2735816311679651</v>
      </c>
      <c r="U38" s="140">
        <v>100.17142789537614</v>
      </c>
      <c r="V38" s="140">
        <v>100.22153866470849</v>
      </c>
      <c r="W38" s="141">
        <v>4.2821803149099393</v>
      </c>
      <c r="X38" s="140">
        <v>99.976070589843289</v>
      </c>
      <c r="Y38" s="140">
        <v>100.02608363165912</v>
      </c>
      <c r="Z38" s="141">
        <v>4.2905478692976144</v>
      </c>
      <c r="AA38" s="140">
        <v>100.90527902807374</v>
      </c>
      <c r="AB38" s="140">
        <v>100.955756906527</v>
      </c>
      <c r="AC38" s="141">
        <v>4.2510374162947171</v>
      </c>
      <c r="AD38" s="140">
        <v>100.72102207572787</v>
      </c>
      <c r="AE38" s="140">
        <v>100.77140777961768</v>
      </c>
      <c r="AF38" s="141">
        <v>4.2588141761259042</v>
      </c>
      <c r="AG38" s="140">
        <v>100.53030318413641</v>
      </c>
      <c r="AH38" s="140">
        <v>100.58059348087684</v>
      </c>
      <c r="AI38" s="141">
        <v>4.2668936933802897</v>
      </c>
      <c r="AJ38" s="140">
        <v>100.33925845537482</v>
      </c>
      <c r="AK38" s="140">
        <v>100.38945318196579</v>
      </c>
      <c r="AL38" s="141">
        <v>4.2750178071205651</v>
      </c>
      <c r="AM38" s="140">
        <v>100.1664213991459</v>
      </c>
      <c r="AN38" s="140">
        <v>100.21652966397788</v>
      </c>
      <c r="AO38" s="141">
        <v>4.2823943459125875</v>
      </c>
      <c r="AP38" s="140">
        <v>99.96857661758996</v>
      </c>
      <c r="AQ38" s="140">
        <v>100.01858591054523</v>
      </c>
      <c r="AR38" s="141">
        <v>4.2908695028325914</v>
      </c>
      <c r="AS38" s="140">
        <v>100.93477027489133</v>
      </c>
      <c r="AT38" s="140">
        <v>100.9852629063445</v>
      </c>
      <c r="AU38" s="141">
        <v>4.2497953428909394</v>
      </c>
      <c r="AV38" s="140">
        <v>100.74098587788193</v>
      </c>
      <c r="AW38" s="140">
        <v>100.79138156866625</v>
      </c>
      <c r="AX38" s="141">
        <v>4.257970208570077</v>
      </c>
      <c r="AY38" s="142">
        <v>100.55314358567787</v>
      </c>
      <c r="AZ38" s="142">
        <v>100.60344530833203</v>
      </c>
      <c r="BA38" s="141">
        <v>4.26592447887524</v>
      </c>
      <c r="BB38" s="140">
        <v>100.35872004978985</v>
      </c>
      <c r="BC38" s="140">
        <v>100.40892451204587</v>
      </c>
      <c r="BD38" s="141">
        <v>4.2741887943288717</v>
      </c>
      <c r="BE38" s="140">
        <v>100.1639708982041</v>
      </c>
      <c r="BF38" s="140">
        <v>100.21407793717268</v>
      </c>
      <c r="BG38" s="141">
        <v>4.2824991142368045</v>
      </c>
      <c r="BH38" s="140">
        <v>99.97519343416046</v>
      </c>
      <c r="BI38" s="140">
        <v>100.02520603717905</v>
      </c>
      <c r="BJ38" s="141">
        <v>4.2905855134202886</v>
      </c>
      <c r="BK38" s="140">
        <v>100.98335492457157</v>
      </c>
      <c r="BL38" s="140">
        <v>101.03387186050182</v>
      </c>
      <c r="BM38" s="141">
        <v>4.2477507008001583</v>
      </c>
      <c r="BN38" s="140">
        <v>100.79062707783628</v>
      </c>
      <c r="BO38" s="140">
        <v>100.84104760163709</v>
      </c>
      <c r="BP38" s="141">
        <v>4.255873081519165</v>
      </c>
      <c r="BQ38" s="140">
        <v>100.57763676415642</v>
      </c>
      <c r="BR38" s="140">
        <v>100.62795073952618</v>
      </c>
      <c r="BS38" s="141">
        <v>4.2648856192141986</v>
      </c>
      <c r="BT38" s="140">
        <v>100.3709766277801</v>
      </c>
      <c r="BU38" s="140">
        <v>100.42118722139078</v>
      </c>
      <c r="BV38" s="141">
        <v>4.2736668612954114</v>
      </c>
      <c r="BW38" s="140">
        <v>100.18403987878253</v>
      </c>
      <c r="BX38" s="140">
        <v>100.23415695726115</v>
      </c>
      <c r="BY38" s="141">
        <v>4.2816412391535597</v>
      </c>
      <c r="BZ38" s="180">
        <v>99.976768182949968</v>
      </c>
      <c r="CA38" s="180">
        <v>100.02678157373683</v>
      </c>
      <c r="CB38" s="181">
        <v>4.2905179317764102</v>
      </c>
      <c r="CC38" s="140">
        <v>101.09280033749091</v>
      </c>
      <c r="CD38" s="140">
        <v>101.14337202350266</v>
      </c>
      <c r="CE38" s="141">
        <v>4.3564396873935749</v>
      </c>
      <c r="CF38" s="140">
        <v>100.87207413371017</v>
      </c>
      <c r="CG38" s="140">
        <v>100.92253540141087</v>
      </c>
      <c r="CH38" s="182">
        <v>4.3659723593690076</v>
      </c>
      <c r="CI38" s="140">
        <v>100.65815225882537</v>
      </c>
      <c r="CJ38" s="140">
        <v>100.7085065120814</v>
      </c>
      <c r="CK38" s="141">
        <v>4.3752510613107027</v>
      </c>
      <c r="CL38" s="140">
        <v>100.39505827736239</v>
      </c>
      <c r="CM38" s="140">
        <v>100.44528091782129</v>
      </c>
      <c r="CN38" s="141">
        <v>4.2726417416376208</v>
      </c>
      <c r="CO38" s="140">
        <v>100.18297453029948</v>
      </c>
      <c r="CP38" s="140">
        <v>100.23309107583739</v>
      </c>
      <c r="CQ38" s="141">
        <v>4.2816867702432528</v>
      </c>
      <c r="CR38" s="140">
        <v>99.977428691032671</v>
      </c>
      <c r="CS38" s="140">
        <v>100.02744241223878</v>
      </c>
      <c r="CT38" s="141">
        <v>4.290489586160704</v>
      </c>
      <c r="CU38" s="72"/>
      <c r="CV38" s="72"/>
      <c r="CW38" s="72"/>
      <c r="CX38" s="190"/>
      <c r="CY38" s="190"/>
      <c r="CZ38" s="190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</row>
    <row r="39" spans="1:125" s="136" customFormat="1" x14ac:dyDescent="0.35">
      <c r="A39" s="136" t="s">
        <v>61</v>
      </c>
      <c r="B39" s="131" t="s">
        <v>9</v>
      </c>
      <c r="C39" s="132">
        <v>38282</v>
      </c>
      <c r="D39" s="132">
        <v>43760</v>
      </c>
      <c r="E39" s="139">
        <v>4.40625</v>
      </c>
      <c r="F39" s="140">
        <v>101.03054809193574</v>
      </c>
      <c r="G39" s="140">
        <v>101.08108863625387</v>
      </c>
      <c r="H39" s="141">
        <v>3.95</v>
      </c>
      <c r="I39" s="140">
        <v>100.90760681549277</v>
      </c>
      <c r="J39" s="140">
        <v>100.95808585842198</v>
      </c>
      <c r="K39" s="141">
        <v>3.99</v>
      </c>
      <c r="L39" s="140">
        <v>100.82821082754764</v>
      </c>
      <c r="M39" s="140">
        <v>100.87865015262395</v>
      </c>
      <c r="N39" s="137">
        <v>4.3678716887404638</v>
      </c>
      <c r="O39" s="140">
        <v>100.63129469964733</v>
      </c>
      <c r="P39" s="140">
        <v>100.68163551740602</v>
      </c>
      <c r="Q39" s="137">
        <v>4.3764187752375552</v>
      </c>
      <c r="R39" s="140">
        <v>100.41366431035981</v>
      </c>
      <c r="S39" s="140">
        <v>100.46389625848904</v>
      </c>
      <c r="T39" s="141">
        <v>4.3859039556488222</v>
      </c>
      <c r="U39" s="140">
        <v>100.20249052055443</v>
      </c>
      <c r="V39" s="140">
        <v>100.25261682896891</v>
      </c>
      <c r="W39" s="141">
        <v>4.3951471187201712</v>
      </c>
      <c r="X39" s="140">
        <v>99.997805606851685</v>
      </c>
      <c r="Y39" s="140">
        <v>100.04782952161248</v>
      </c>
      <c r="Z39" s="141">
        <v>4.404143519223628</v>
      </c>
      <c r="AA39" s="140">
        <v>100.97280085985132</v>
      </c>
      <c r="AB39" s="140">
        <v>101.02331251610937</v>
      </c>
      <c r="AC39" s="141">
        <v>4.3616170270573642</v>
      </c>
      <c r="AD39" s="140">
        <v>100.77928194829053</v>
      </c>
      <c r="AE39" s="140">
        <v>100.82969679668886</v>
      </c>
      <c r="AF39" s="141">
        <v>4.3699923137572068</v>
      </c>
      <c r="AG39" s="140">
        <v>100.57897627816534</v>
      </c>
      <c r="AH39" s="140">
        <v>100.62929092362715</v>
      </c>
      <c r="AI39" s="141">
        <v>4.3786952681045266</v>
      </c>
      <c r="AJ39" s="140">
        <v>100.37832839216337</v>
      </c>
      <c r="AK39" s="140">
        <v>100.42854266349511</v>
      </c>
      <c r="AL39" s="141">
        <v>4.3874479138505249</v>
      </c>
      <c r="AM39" s="140">
        <v>100.19680341536902</v>
      </c>
      <c r="AN39" s="140">
        <v>100.24692687880842</v>
      </c>
      <c r="AO39" s="141">
        <v>4.3953965844028815</v>
      </c>
      <c r="AP39" s="140">
        <v>99.989023035559626</v>
      </c>
      <c r="AQ39" s="140">
        <v>100.03904255683804</v>
      </c>
      <c r="AR39" s="141">
        <v>4.4045303587312432</v>
      </c>
      <c r="AS39" s="140">
        <v>101.00324746323197</v>
      </c>
      <c r="AT39" s="140">
        <v>101.05377435040717</v>
      </c>
      <c r="AU39" s="141">
        <v>4.3603022532549733</v>
      </c>
      <c r="AV39" s="140">
        <v>100.79989063872409</v>
      </c>
      <c r="AW39" s="140">
        <v>100.8503157966224</v>
      </c>
      <c r="AX39" s="141">
        <v>4.3690988622046243</v>
      </c>
      <c r="AY39" s="142">
        <v>100.60276944300143</v>
      </c>
      <c r="AZ39" s="142">
        <v>100.65309599099693</v>
      </c>
      <c r="BA39" s="141">
        <v>4.3776596801295851</v>
      </c>
      <c r="BB39" s="140">
        <v>100.39874190787508</v>
      </c>
      <c r="BC39" s="140">
        <v>100.44896639107061</v>
      </c>
      <c r="BD39" s="141">
        <v>4.3865558385593229</v>
      </c>
      <c r="BE39" s="140">
        <v>100.19437267251219</v>
      </c>
      <c r="BF39" s="140">
        <v>100.24449491997217</v>
      </c>
      <c r="BG39" s="141">
        <v>4.3955032179249605</v>
      </c>
      <c r="BH39" s="140">
        <v>99.996270109978823</v>
      </c>
      <c r="BI39" s="140">
        <v>100.04629325660711</v>
      </c>
      <c r="BJ39" s="141">
        <v>4.4042111472320924</v>
      </c>
      <c r="BK39" s="140">
        <v>101.05243087277974</v>
      </c>
      <c r="BL39" s="140">
        <v>101.10298236396171</v>
      </c>
      <c r="BM39" s="141">
        <v>4.3581800427388915</v>
      </c>
      <c r="BN39" s="140">
        <v>100.85073906194133</v>
      </c>
      <c r="BO39" s="140">
        <v>100.9011896567697</v>
      </c>
      <c r="BP39" s="141">
        <v>4.3668959850607418</v>
      </c>
      <c r="BQ39" s="140">
        <v>100.62784235663987</v>
      </c>
      <c r="BR39" s="140">
        <v>100.67818144736356</v>
      </c>
      <c r="BS39" s="141">
        <v>4.3765689215430159</v>
      </c>
      <c r="BT39" s="140">
        <v>100.41157025149302</v>
      </c>
      <c r="BU39" s="140">
        <v>100.46180115206904</v>
      </c>
      <c r="BV39" s="141">
        <v>4.3859954226086977</v>
      </c>
      <c r="BW39" s="140">
        <v>100.21593888811583</v>
      </c>
      <c r="BX39" s="140">
        <v>100.26607192407786</v>
      </c>
      <c r="BY39" s="141">
        <v>4.3945573167925058</v>
      </c>
      <c r="BZ39" s="180">
        <v>99.999026779273336</v>
      </c>
      <c r="CA39" s="180">
        <v>100.0490513049258</v>
      </c>
      <c r="CB39" s="181">
        <v>4.4040897365141367</v>
      </c>
      <c r="CC39" s="140">
        <v>101.25246573824197</v>
      </c>
      <c r="CD39" s="140">
        <v>101.30311729689041</v>
      </c>
      <c r="CE39" s="141">
        <v>4.6580501428901702</v>
      </c>
      <c r="CF39" s="140">
        <v>101.00554895080798</v>
      </c>
      <c r="CG39" s="140">
        <v>101.05607698930262</v>
      </c>
      <c r="CH39" s="182">
        <v>4.6694371487421851</v>
      </c>
      <c r="CI39" s="140">
        <v>100.76624386965473</v>
      </c>
      <c r="CJ39" s="140">
        <v>100.8166521957526</v>
      </c>
      <c r="CK39" s="141">
        <v>4.6805263785567366</v>
      </c>
      <c r="CL39" s="140">
        <v>100.43677276920295</v>
      </c>
      <c r="CM39" s="140">
        <v>100.48701627734161</v>
      </c>
      <c r="CN39" s="141">
        <v>4.3848948483442491</v>
      </c>
      <c r="CO39" s="140">
        <v>100.21506054122673</v>
      </c>
      <c r="CP39" s="140">
        <v>100.26519313779562</v>
      </c>
      <c r="CQ39" s="141">
        <v>4.394595833415929</v>
      </c>
      <c r="CR39" s="140">
        <v>100.00018303832418</v>
      </c>
      <c r="CS39" s="140">
        <v>100.05020814239538</v>
      </c>
      <c r="CT39" s="141">
        <v>4.4040388139211588</v>
      </c>
      <c r="CU39" s="72"/>
      <c r="CV39" s="72"/>
      <c r="CW39" s="72"/>
      <c r="CX39" s="190"/>
      <c r="CY39" s="190"/>
      <c r="CZ39" s="190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</row>
    <row r="40" spans="1:125" s="136" customFormat="1" x14ac:dyDescent="0.35">
      <c r="A40" s="136" t="s">
        <v>25</v>
      </c>
      <c r="B40" s="131" t="s">
        <v>9</v>
      </c>
      <c r="C40" s="132">
        <v>36824</v>
      </c>
      <c r="D40" s="132">
        <v>43763</v>
      </c>
      <c r="E40" s="139">
        <v>4.71875</v>
      </c>
      <c r="F40" s="140">
        <v>101.77631706648613</v>
      </c>
      <c r="G40" s="140">
        <v>101.82723068182703</v>
      </c>
      <c r="H40" s="141">
        <v>3.95</v>
      </c>
      <c r="I40" s="140">
        <v>101.63191337550609</v>
      </c>
      <c r="J40" s="140">
        <v>101.68275475288252</v>
      </c>
      <c r="K40" s="141">
        <v>3.99</v>
      </c>
      <c r="L40" s="140">
        <v>100.96060505180253</v>
      </c>
      <c r="M40" s="140">
        <v>101.01111060710608</v>
      </c>
      <c r="N40" s="137">
        <v>4.6715158081511463</v>
      </c>
      <c r="O40" s="140">
        <v>100.73917021043464</v>
      </c>
      <c r="P40" s="140">
        <v>100.78956499293109</v>
      </c>
      <c r="Q40" s="137">
        <v>4.681784270356709</v>
      </c>
      <c r="R40" s="140">
        <v>100.49444190279142</v>
      </c>
      <c r="S40" s="140">
        <v>100.54471425992138</v>
      </c>
      <c r="T40" s="141">
        <v>4.6931855490696481</v>
      </c>
      <c r="U40" s="140">
        <v>100.25697412833739</v>
      </c>
      <c r="V40" s="140">
        <v>100.30712769218347</v>
      </c>
      <c r="W40" s="141">
        <v>4.7043017864898076</v>
      </c>
      <c r="X40" s="140">
        <v>100.02680318256746</v>
      </c>
      <c r="Y40" s="140">
        <v>100.07684160336915</v>
      </c>
      <c r="Z40" s="141">
        <v>4.7151268209498935</v>
      </c>
      <c r="AA40" s="140">
        <v>101.12861175549578</v>
      </c>
      <c r="AB40" s="140">
        <v>101.17920135617386</v>
      </c>
      <c r="AC40" s="141">
        <v>4.663754938516389</v>
      </c>
      <c r="AD40" s="140">
        <v>100.90978602670511</v>
      </c>
      <c r="AE40" s="140">
        <v>100.96026615978499</v>
      </c>
      <c r="AF40" s="141">
        <v>4.6738684231793322</v>
      </c>
      <c r="AG40" s="140">
        <v>100.6832860226873</v>
      </c>
      <c r="AH40" s="140">
        <v>100.73365284911185</v>
      </c>
      <c r="AI40" s="141">
        <v>4.6843828914535433</v>
      </c>
      <c r="AJ40" s="140">
        <v>100.45639905060499</v>
      </c>
      <c r="AK40" s="140">
        <v>100.50665237679338</v>
      </c>
      <c r="AL40" s="141">
        <v>4.69496285908488</v>
      </c>
      <c r="AM40" s="140">
        <v>100.25113572507077</v>
      </c>
      <c r="AN40" s="140">
        <v>100.30128636825489</v>
      </c>
      <c r="AO40" s="141">
        <v>4.704575754567264</v>
      </c>
      <c r="AP40" s="140">
        <v>100.01619084074468</v>
      </c>
      <c r="AQ40" s="140">
        <v>100.06622395272105</v>
      </c>
      <c r="AR40" s="141">
        <v>4.7156271253220261</v>
      </c>
      <c r="AS40" s="140">
        <v>101.1610993529559</v>
      </c>
      <c r="AT40" s="140">
        <v>101.21170520555867</v>
      </c>
      <c r="AU40" s="141">
        <v>4.6622571869689642</v>
      </c>
      <c r="AV40" s="140">
        <v>100.93158742331005</v>
      </c>
      <c r="AW40" s="140">
        <v>100.98207846254131</v>
      </c>
      <c r="AX40" s="141">
        <v>4.6728588595553529</v>
      </c>
      <c r="AY40" s="142">
        <v>100.70911312910384</v>
      </c>
      <c r="AZ40" s="142">
        <v>100.75949287554161</v>
      </c>
      <c r="BA40" s="141">
        <v>4.6831815696299826</v>
      </c>
      <c r="BB40" s="140">
        <v>100.47884422418244</v>
      </c>
      <c r="BC40" s="140">
        <v>100.52910877857173</v>
      </c>
      <c r="BD40" s="141">
        <v>4.6939140884991364</v>
      </c>
      <c r="BE40" s="140">
        <v>100.24818967063158</v>
      </c>
      <c r="BF40" s="140">
        <v>100.2983388400516</v>
      </c>
      <c r="BG40" s="141">
        <v>4.7047140107924568</v>
      </c>
      <c r="BH40" s="140">
        <v>100.02460778935044</v>
      </c>
      <c r="BI40" s="140">
        <v>100.07464511190639</v>
      </c>
      <c r="BJ40" s="141">
        <v>4.7152303110576668</v>
      </c>
      <c r="BK40" s="140">
        <v>101.20987226142003</v>
      </c>
      <c r="BL40" s="140">
        <v>101.26050251267637</v>
      </c>
      <c r="BM40" s="141">
        <v>4.6600104511719955</v>
      </c>
      <c r="BN40" s="140">
        <v>100.98368822295268</v>
      </c>
      <c r="BO40" s="140">
        <v>101.03420532561549</v>
      </c>
      <c r="BP40" s="141">
        <v>4.670447978278542</v>
      </c>
      <c r="BQ40" s="140">
        <v>100.73372429652173</v>
      </c>
      <c r="BR40" s="140">
        <v>100.78411635469907</v>
      </c>
      <c r="BS40" s="141">
        <v>4.6820373791767516</v>
      </c>
      <c r="BT40" s="140">
        <v>100.49118942142391</v>
      </c>
      <c r="BU40" s="140">
        <v>100.54146015149965</v>
      </c>
      <c r="BV40" s="141">
        <v>4.6933374479439731</v>
      </c>
      <c r="BW40" s="140">
        <v>100.27180177432227</v>
      </c>
      <c r="BX40" s="140">
        <v>100.32196275570011</v>
      </c>
      <c r="BY40" s="141">
        <v>4.7036061400542017</v>
      </c>
      <c r="BZ40" s="180">
        <v>100.02854917736994</v>
      </c>
      <c r="CA40" s="180">
        <v>100.07858847160574</v>
      </c>
      <c r="CB40" s="181">
        <v>4.7150445185773195</v>
      </c>
      <c r="CC40" s="140">
        <v>100.22379304175112</v>
      </c>
      <c r="CD40" s="140">
        <v>100.2739300067545</v>
      </c>
      <c r="CE40" s="141">
        <v>1.7762</v>
      </c>
      <c r="CF40" s="140">
        <v>100.25688148383661</v>
      </c>
      <c r="CG40" s="140">
        <v>100.30703500133727</v>
      </c>
      <c r="CH40" s="182">
        <v>1.5504</v>
      </c>
      <c r="CI40" s="140">
        <v>100.16919937708781</v>
      </c>
      <c r="CJ40" s="140">
        <v>100.2193090316036</v>
      </c>
      <c r="CK40" s="141">
        <v>1.62</v>
      </c>
      <c r="CL40" s="140">
        <v>100.51859627981246</v>
      </c>
      <c r="CM40" s="140">
        <v>100.56888072017254</v>
      </c>
      <c r="CN40" s="141">
        <v>4.6920577878654788</v>
      </c>
      <c r="CO40" s="140">
        <v>100.27057647007074</v>
      </c>
      <c r="CP40" s="140">
        <v>100.32073683848998</v>
      </c>
      <c r="CQ40" s="141">
        <v>4.7036636180183642</v>
      </c>
      <c r="CR40" s="140">
        <v>100.03020236948943</v>
      </c>
      <c r="CS40" s="140">
        <v>100.08024249073479</v>
      </c>
      <c r="CT40" s="141">
        <v>4.7149665933681684</v>
      </c>
      <c r="CU40" s="72"/>
      <c r="CV40" s="72"/>
      <c r="CW40" s="72"/>
      <c r="CX40" s="190"/>
      <c r="CY40" s="190"/>
      <c r="CZ40" s="190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</row>
    <row r="41" spans="1:125" s="136" customFormat="1" x14ac:dyDescent="0.35">
      <c r="A41" s="136" t="s">
        <v>293</v>
      </c>
      <c r="B41" s="131" t="s">
        <v>149</v>
      </c>
      <c r="C41" s="132">
        <v>43402</v>
      </c>
      <c r="D41" s="132">
        <v>43767</v>
      </c>
      <c r="E41" s="139">
        <v>2.38</v>
      </c>
      <c r="F41" s="140"/>
      <c r="G41" s="140"/>
      <c r="H41" s="141"/>
      <c r="I41" s="140"/>
      <c r="J41" s="140"/>
      <c r="K41" s="141"/>
      <c r="L41" s="140"/>
      <c r="M41" s="140"/>
      <c r="N41" s="137"/>
      <c r="O41" s="140"/>
      <c r="P41" s="140"/>
      <c r="Q41" s="137"/>
      <c r="R41" s="140"/>
      <c r="S41" s="140"/>
      <c r="T41" s="141"/>
      <c r="U41" s="140"/>
      <c r="V41" s="140"/>
      <c r="W41" s="141"/>
      <c r="X41" s="140"/>
      <c r="Y41" s="140"/>
      <c r="Z41" s="141"/>
      <c r="AA41" s="140"/>
      <c r="AB41" s="140"/>
      <c r="AC41" s="141"/>
      <c r="AD41" s="140"/>
      <c r="AE41" s="140"/>
      <c r="AF41" s="141"/>
      <c r="AG41" s="140"/>
      <c r="AH41" s="140"/>
      <c r="AI41" s="141"/>
      <c r="AJ41" s="140"/>
      <c r="AK41" s="140"/>
      <c r="AL41" s="141"/>
      <c r="AM41" s="140"/>
      <c r="AN41" s="140"/>
      <c r="AO41" s="141"/>
      <c r="AP41" s="140"/>
      <c r="AQ41" s="140"/>
      <c r="AR41" s="141"/>
      <c r="AS41" s="140"/>
      <c r="AT41" s="140"/>
      <c r="AU41" s="141"/>
      <c r="AV41" s="140"/>
      <c r="AW41" s="140"/>
      <c r="AX41" s="141"/>
      <c r="AY41" s="142"/>
      <c r="AZ41" s="142"/>
      <c r="BA41" s="141"/>
      <c r="BB41" s="140"/>
      <c r="BC41" s="140"/>
      <c r="BD41" s="141"/>
      <c r="BE41" s="140"/>
      <c r="BF41" s="140"/>
      <c r="BG41" s="141"/>
      <c r="BH41" s="140"/>
      <c r="BI41" s="140"/>
      <c r="BJ41" s="141"/>
      <c r="BK41" s="140">
        <v>99.95</v>
      </c>
      <c r="BL41" s="140">
        <v>100</v>
      </c>
      <c r="BM41" s="141">
        <v>2.3800000000000003</v>
      </c>
      <c r="BN41" s="140">
        <v>99.95</v>
      </c>
      <c r="BO41" s="140">
        <v>100</v>
      </c>
      <c r="BP41" s="141">
        <v>2.3800000000000003</v>
      </c>
      <c r="BQ41" s="140">
        <v>99.95</v>
      </c>
      <c r="BR41" s="140">
        <v>100</v>
      </c>
      <c r="BS41" s="141">
        <v>2.38</v>
      </c>
      <c r="BT41" s="140">
        <v>100.32468784365302</v>
      </c>
      <c r="BU41" s="140">
        <v>100.37487528129367</v>
      </c>
      <c r="BV41" s="141">
        <v>1.8395999999999999</v>
      </c>
      <c r="BW41" s="140">
        <v>100.28394035537862</v>
      </c>
      <c r="BX41" s="140">
        <v>100.33410740908316</v>
      </c>
      <c r="BY41" s="141">
        <v>1.8395999999999999</v>
      </c>
      <c r="BZ41" s="180">
        <v>100.238760246674</v>
      </c>
      <c r="CA41" s="180">
        <v>100.2889046990235</v>
      </c>
      <c r="CB41" s="181">
        <v>1.8395999999999999</v>
      </c>
      <c r="CC41" s="140">
        <v>100.74179232260934</v>
      </c>
      <c r="CD41" s="140">
        <v>100.79218841681775</v>
      </c>
      <c r="CE41" s="141">
        <v>1.7762</v>
      </c>
      <c r="CF41" s="140">
        <v>100.59617224880849</v>
      </c>
      <c r="CG41" s="140">
        <v>100.64649549655675</v>
      </c>
      <c r="CH41" s="182">
        <v>1.7762</v>
      </c>
      <c r="CI41" s="140">
        <v>100.50082694474827</v>
      </c>
      <c r="CJ41" s="140">
        <v>100.55110249599626</v>
      </c>
      <c r="CK41" s="141">
        <v>1.62</v>
      </c>
      <c r="CL41" s="140">
        <v>100.10520013069875</v>
      </c>
      <c r="CM41" s="140">
        <v>100.15527776958353</v>
      </c>
      <c r="CN41" s="141">
        <v>1.62</v>
      </c>
      <c r="CO41" s="140">
        <v>100.03822934261363</v>
      </c>
      <c r="CP41" s="140">
        <v>100.0882734793533</v>
      </c>
      <c r="CQ41" s="141">
        <v>1.6439999999999999</v>
      </c>
      <c r="CR41" s="140">
        <v>99.977281150074802</v>
      </c>
      <c r="CS41" s="140">
        <v>100.02729479747353</v>
      </c>
      <c r="CT41" s="141">
        <v>1.6652</v>
      </c>
      <c r="CU41" s="72"/>
      <c r="CV41" s="72"/>
      <c r="CW41" s="72"/>
      <c r="CX41" s="190"/>
      <c r="CY41" s="190"/>
      <c r="CZ41" s="190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</row>
    <row r="42" spans="1:125" s="136" customFormat="1" x14ac:dyDescent="0.35">
      <c r="A42" s="136" t="s">
        <v>180</v>
      </c>
      <c r="B42" s="131" t="s">
        <v>149</v>
      </c>
      <c r="C42" s="132">
        <v>41942</v>
      </c>
      <c r="D42" s="132">
        <v>43768</v>
      </c>
      <c r="E42" s="139">
        <v>3.5119999999999996</v>
      </c>
      <c r="F42" s="140">
        <v>98.904065160976302</v>
      </c>
      <c r="G42" s="140">
        <v>98.953541931942269</v>
      </c>
      <c r="H42" s="141">
        <v>3.95</v>
      </c>
      <c r="I42" s="140">
        <v>98.840921694520901</v>
      </c>
      <c r="J42" s="140">
        <v>98.890366877959877</v>
      </c>
      <c r="K42" s="141">
        <v>3.99</v>
      </c>
      <c r="L42" s="140">
        <v>98.810599390896058</v>
      </c>
      <c r="M42" s="140">
        <v>98.860029405598851</v>
      </c>
      <c r="N42" s="137">
        <v>4.0199999999999996</v>
      </c>
      <c r="O42" s="140">
        <v>101.18813770826732</v>
      </c>
      <c r="P42" s="140">
        <v>101.23875708681072</v>
      </c>
      <c r="Q42" s="137">
        <v>2.95</v>
      </c>
      <c r="R42" s="140">
        <v>101.14237085697629</v>
      </c>
      <c r="S42" s="140">
        <v>101.1929673406466</v>
      </c>
      <c r="T42" s="141">
        <v>2.95</v>
      </c>
      <c r="U42" s="140">
        <v>101.4071085728762</v>
      </c>
      <c r="V42" s="140">
        <v>101.457837491622</v>
      </c>
      <c r="W42" s="141">
        <v>2.8</v>
      </c>
      <c r="X42" s="140">
        <v>101.332423338746</v>
      </c>
      <c r="Y42" s="140">
        <v>101.38311489619409</v>
      </c>
      <c r="Z42" s="141">
        <v>2.81</v>
      </c>
      <c r="AA42" s="140">
        <v>101.25740333580734</v>
      </c>
      <c r="AB42" s="140">
        <v>101.30805736448958</v>
      </c>
      <c r="AC42" s="141">
        <v>2.82</v>
      </c>
      <c r="AD42" s="140">
        <v>101.20389971057722</v>
      </c>
      <c r="AE42" s="140">
        <v>101.25452697406425</v>
      </c>
      <c r="AF42" s="141">
        <v>2.82</v>
      </c>
      <c r="AG42" s="140">
        <v>101.14848310820346</v>
      </c>
      <c r="AH42" s="140">
        <v>101.19908264952822</v>
      </c>
      <c r="AI42" s="141">
        <v>2.82</v>
      </c>
      <c r="AJ42" s="140">
        <v>101.09293454943337</v>
      </c>
      <c r="AK42" s="140">
        <v>101.14350630258465</v>
      </c>
      <c r="AL42" s="141">
        <v>2.82</v>
      </c>
      <c r="AM42" s="140">
        <v>101.0426479769597</v>
      </c>
      <c r="AN42" s="140">
        <v>101.09319457424682</v>
      </c>
      <c r="AO42" s="141">
        <v>2.82</v>
      </c>
      <c r="AP42" s="140">
        <v>100.97751511019217</v>
      </c>
      <c r="AQ42" s="140">
        <v>101.02802912475454</v>
      </c>
      <c r="AR42" s="141">
        <v>2.8250000000000002</v>
      </c>
      <c r="AS42" s="140">
        <v>101.20483574324629</v>
      </c>
      <c r="AT42" s="140">
        <v>101.25546347498378</v>
      </c>
      <c r="AU42" s="141">
        <v>2.63</v>
      </c>
      <c r="AV42" s="140">
        <v>101.13315677194193</v>
      </c>
      <c r="AW42" s="140">
        <v>101.18374864626506</v>
      </c>
      <c r="AX42" s="141">
        <v>2.63</v>
      </c>
      <c r="AY42" s="142">
        <v>101.06363840929104</v>
      </c>
      <c r="AZ42" s="142">
        <v>101.11419550704456</v>
      </c>
      <c r="BA42" s="141">
        <v>2.63</v>
      </c>
      <c r="BB42" s="140">
        <v>100.99164575347139</v>
      </c>
      <c r="BC42" s="140">
        <v>101.04216683688983</v>
      </c>
      <c r="BD42" s="141">
        <v>2.63</v>
      </c>
      <c r="BE42" s="140">
        <v>100.91949315850334</v>
      </c>
      <c r="BF42" s="140">
        <v>100.96997814757712</v>
      </c>
      <c r="BG42" s="141">
        <v>2.63</v>
      </c>
      <c r="BH42" s="140">
        <v>100.849515448557</v>
      </c>
      <c r="BI42" s="140">
        <v>100.89996543127263</v>
      </c>
      <c r="BJ42" s="141">
        <v>2.63</v>
      </c>
      <c r="BK42" s="140">
        <v>101.01337716998707</v>
      </c>
      <c r="BL42" s="140">
        <v>101.06390912454934</v>
      </c>
      <c r="BM42" s="141">
        <v>2.38</v>
      </c>
      <c r="BN42" s="140">
        <v>100.92592984831529</v>
      </c>
      <c r="BO42" s="140">
        <v>100.97641805734396</v>
      </c>
      <c r="BP42" s="141">
        <v>2.38</v>
      </c>
      <c r="BQ42" s="140">
        <v>101.25598498334659</v>
      </c>
      <c r="BR42" s="140">
        <v>101.30663830249783</v>
      </c>
      <c r="BS42" s="141">
        <v>1.8364</v>
      </c>
      <c r="BT42" s="140">
        <v>101.11406359909358</v>
      </c>
      <c r="BU42" s="140">
        <v>101.1646459220546</v>
      </c>
      <c r="BV42" s="141">
        <v>1.8395999999999999</v>
      </c>
      <c r="BW42" s="140">
        <v>100.98796685480822</v>
      </c>
      <c r="BX42" s="140">
        <v>101.03848609785715</v>
      </c>
      <c r="BY42" s="141">
        <v>1.8395999999999999</v>
      </c>
      <c r="BZ42" s="180">
        <v>100.84815297043463</v>
      </c>
      <c r="CA42" s="180">
        <v>100.89860227157041</v>
      </c>
      <c r="CB42" s="181">
        <v>1.8395999999999999</v>
      </c>
      <c r="CC42" s="140">
        <v>100.01284248890532</v>
      </c>
      <c r="CD42" s="140">
        <v>100.06287392586825</v>
      </c>
      <c r="CE42" s="141">
        <v>4.7157850008344688</v>
      </c>
      <c r="CF42" s="140">
        <v>101.2365468113714</v>
      </c>
      <c r="CG42" s="140">
        <v>101.28719040657468</v>
      </c>
      <c r="CH42" s="182">
        <v>4.6587825973438193</v>
      </c>
      <c r="CI42" s="140">
        <v>100.99757771722072</v>
      </c>
      <c r="CJ42" s="140">
        <v>101.04810176810477</v>
      </c>
      <c r="CK42" s="141">
        <v>4.6698056840583275</v>
      </c>
      <c r="CL42" s="140">
        <v>100.34150954779855</v>
      </c>
      <c r="CM42" s="140">
        <v>100.39170540049879</v>
      </c>
      <c r="CN42" s="141">
        <v>1.62</v>
      </c>
      <c r="CO42" s="140">
        <v>100.17901408890432</v>
      </c>
      <c r="CP42" s="140">
        <v>100.22912865323093</v>
      </c>
      <c r="CQ42" s="141">
        <v>1.6439999999999999</v>
      </c>
      <c r="CR42" s="140">
        <v>100.02551815229168</v>
      </c>
      <c r="CS42" s="140">
        <v>100.0755559302568</v>
      </c>
      <c r="CT42" s="141">
        <v>1.6652</v>
      </c>
      <c r="CU42" s="72"/>
      <c r="CV42" s="72"/>
      <c r="CW42" s="72"/>
      <c r="CX42" s="190"/>
      <c r="CY42" s="190"/>
      <c r="CZ42" s="190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</row>
    <row r="43" spans="1:125" x14ac:dyDescent="0.35">
      <c r="A43" s="1" t="s">
        <v>19</v>
      </c>
      <c r="B43" s="15" t="s">
        <v>9</v>
      </c>
      <c r="C43" s="16">
        <v>36487</v>
      </c>
      <c r="D43" s="16">
        <v>43792</v>
      </c>
      <c r="E43" s="30">
        <v>4.71875</v>
      </c>
      <c r="F43" s="18">
        <v>101.8310094672246</v>
      </c>
      <c r="G43" s="18">
        <v>101.88195044244583</v>
      </c>
      <c r="H43" s="43">
        <v>3.95</v>
      </c>
      <c r="I43" s="18">
        <v>101.68385443477408</v>
      </c>
      <c r="J43" s="18">
        <v>101.7347217956719</v>
      </c>
      <c r="K43" s="43">
        <v>3.99</v>
      </c>
      <c r="L43" s="18">
        <v>101.18170744519274</v>
      </c>
      <c r="M43" s="18">
        <v>101.23232360699623</v>
      </c>
      <c r="N43" s="64">
        <v>4.6613076059768366</v>
      </c>
      <c r="O43" s="18">
        <v>100.96060505180253</v>
      </c>
      <c r="P43" s="18">
        <v>101.01111060710608</v>
      </c>
      <c r="Q43" s="64">
        <v>4.6715158081511463</v>
      </c>
      <c r="R43" s="18">
        <v>100.71624416344373</v>
      </c>
      <c r="S43" s="18">
        <v>100.76662747718233</v>
      </c>
      <c r="T43" s="43">
        <v>4.682849985297481</v>
      </c>
      <c r="U43" s="18">
        <v>100.47913290777822</v>
      </c>
      <c r="V43" s="18">
        <v>100.52939760658151</v>
      </c>
      <c r="W43" s="43">
        <v>4.69390060255476</v>
      </c>
      <c r="X43" s="18">
        <v>100.24930752580924</v>
      </c>
      <c r="Y43" s="18">
        <v>100.29945725443646</v>
      </c>
      <c r="Z43" s="43">
        <v>4.7046615496927622</v>
      </c>
      <c r="AA43" s="18">
        <v>100.01144572917138</v>
      </c>
      <c r="AB43" s="18">
        <v>100.06147646740509</v>
      </c>
      <c r="AC43" s="43">
        <v>4.7158508614822683</v>
      </c>
      <c r="AD43" s="18">
        <v>101.1140346171924</v>
      </c>
      <c r="AE43" s="18">
        <v>101.16461692565522</v>
      </c>
      <c r="AF43" s="43">
        <v>4.664427290292374</v>
      </c>
      <c r="AG43" s="18">
        <v>100.88788356540557</v>
      </c>
      <c r="AH43" s="18">
        <v>100.93835274177646</v>
      </c>
      <c r="AI43" s="43">
        <v>4.6748831061981457</v>
      </c>
      <c r="AJ43" s="18">
        <v>100.66134614172812</v>
      </c>
      <c r="AK43" s="18">
        <v>100.71170199272447</v>
      </c>
      <c r="AL43" s="43">
        <v>4.685403887167837</v>
      </c>
      <c r="AM43" s="18">
        <v>100.45639905060499</v>
      </c>
      <c r="AN43" s="18">
        <v>100.50665237679338</v>
      </c>
      <c r="AO43" s="43">
        <v>4.69496285908488</v>
      </c>
      <c r="AP43" s="18">
        <v>100.22190837191874</v>
      </c>
      <c r="AQ43" s="18">
        <v>100.2720443941158</v>
      </c>
      <c r="AR43" s="43">
        <v>4.7059477330023478</v>
      </c>
      <c r="AS43" s="18">
        <v>100.00883792172894</v>
      </c>
      <c r="AT43" s="18">
        <v>100.05886735540663</v>
      </c>
      <c r="AU43" s="43">
        <v>4.7159738309240664</v>
      </c>
      <c r="AV43" s="18">
        <v>101.1463037185932</v>
      </c>
      <c r="AW43" s="18">
        <v>101.19690216967804</v>
      </c>
      <c r="AX43" s="43">
        <v>4.6629391797863695</v>
      </c>
      <c r="AY43" s="128">
        <v>100.92417741644947</v>
      </c>
      <c r="AZ43" s="128">
        <v>100.97466474882387</v>
      </c>
      <c r="BA43" s="43">
        <v>4.6732019479717692</v>
      </c>
      <c r="BB43" s="18">
        <v>100.69426869584248</v>
      </c>
      <c r="BC43" s="18">
        <v>100.74464101635066</v>
      </c>
      <c r="BD43" s="43">
        <v>4.6838719681716432</v>
      </c>
      <c r="BE43" s="18">
        <v>100.46397492983382</v>
      </c>
      <c r="BF43" s="18">
        <v>100.51423204585674</v>
      </c>
      <c r="BG43" s="43">
        <v>4.6946088170351894</v>
      </c>
      <c r="BH43" s="18">
        <v>100.24074277309178</v>
      </c>
      <c r="BI43" s="18">
        <v>100.29088821720038</v>
      </c>
      <c r="BJ43" s="43">
        <v>4.7050635245951602</v>
      </c>
      <c r="BK43" s="18">
        <v>100.00968945315809</v>
      </c>
      <c r="BL43" s="18">
        <v>100.05971931281449</v>
      </c>
      <c r="BM43" s="43">
        <v>4.7159336768154185</v>
      </c>
      <c r="BN43" s="18">
        <v>101.20207827923545</v>
      </c>
      <c r="BO43" s="18">
        <v>101.25270463155123</v>
      </c>
      <c r="BP43" s="43">
        <v>4.6603693374622175</v>
      </c>
      <c r="BQ43" s="18">
        <v>100.95246463580054</v>
      </c>
      <c r="BR43" s="18">
        <v>101.00296611885996</v>
      </c>
      <c r="BS43" s="43">
        <v>4.6718925011043639</v>
      </c>
      <c r="BT43" s="18">
        <v>100.71026963311515</v>
      </c>
      <c r="BU43" s="18">
        <v>100.76064995809419</v>
      </c>
      <c r="BV43" s="43">
        <v>4.6831277904246376</v>
      </c>
      <c r="BW43" s="18">
        <v>100.49118942142391</v>
      </c>
      <c r="BX43" s="18">
        <v>100.54146015149965</v>
      </c>
      <c r="BY43" s="43">
        <v>4.6933374479439731</v>
      </c>
      <c r="BZ43" s="20">
        <v>100.24827770265217</v>
      </c>
      <c r="CA43" s="20">
        <v>100.29842691611023</v>
      </c>
      <c r="CB43" s="21">
        <v>4.7047098793949882</v>
      </c>
      <c r="CC43" s="18">
        <v>100.17222205555964</v>
      </c>
      <c r="CD43" s="18">
        <v>100.22233322217072</v>
      </c>
      <c r="CE43" s="43">
        <v>4.7394626000876485</v>
      </c>
      <c r="CF43" s="18">
        <v>101.40298294145755</v>
      </c>
      <c r="CG43" s="18">
        <v>101.45370979635572</v>
      </c>
      <c r="CH43" s="166">
        <v>4.6819382056452143</v>
      </c>
      <c r="CI43" s="18">
        <v>101.16169819452627</v>
      </c>
      <c r="CJ43" s="18">
        <v>101.21230434669961</v>
      </c>
      <c r="CK43" s="43">
        <v>4.6931052806870426</v>
      </c>
      <c r="CL43" s="18">
        <v>100.75027782735626</v>
      </c>
      <c r="CM43" s="18">
        <v>100.80067816643947</v>
      </c>
      <c r="CN43" s="43">
        <v>4.6812681083439953</v>
      </c>
      <c r="CO43" s="18">
        <v>100.50260624019323</v>
      </c>
      <c r="CP43" s="18">
        <v>100.55288268153399</v>
      </c>
      <c r="CQ43" s="43">
        <v>4.6928042977594062</v>
      </c>
      <c r="CR43" s="18">
        <v>100.26256962752966</v>
      </c>
      <c r="CS43" s="18">
        <v>100.31272599052491</v>
      </c>
      <c r="CT43" s="43">
        <v>4.7040392466711669</v>
      </c>
      <c r="CU43" s="18">
        <v>100.01416500396904</v>
      </c>
      <c r="CV43" s="18">
        <v>100.0641971025203</v>
      </c>
      <c r="CW43" s="43">
        <v>4.7157226427004932</v>
      </c>
      <c r="CX43" s="190"/>
      <c r="CY43" s="190"/>
      <c r="CZ43" s="190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</row>
    <row r="44" spans="1:125" x14ac:dyDescent="0.35">
      <c r="A44" s="1" t="s">
        <v>31</v>
      </c>
      <c r="B44" s="15" t="s">
        <v>9</v>
      </c>
      <c r="C44" s="16">
        <v>37237</v>
      </c>
      <c r="D44" s="16">
        <v>43811</v>
      </c>
      <c r="E44" s="30">
        <v>4.75</v>
      </c>
      <c r="F44" s="18">
        <v>101.9446670509286</v>
      </c>
      <c r="G44" s="18">
        <v>101.99566488337028</v>
      </c>
      <c r="H44" s="43">
        <v>3.95</v>
      </c>
      <c r="I44" s="18">
        <v>101.7936025133012</v>
      </c>
      <c r="J44" s="18">
        <v>101.84452477568904</v>
      </c>
      <c r="K44" s="43">
        <v>3.99</v>
      </c>
      <c r="L44" s="18">
        <v>101.34164690256144</v>
      </c>
      <c r="M44" s="18">
        <v>101.39234307409848</v>
      </c>
      <c r="N44" s="64">
        <v>4.6847719028730364</v>
      </c>
      <c r="O44" s="18">
        <v>101.11831321494805</v>
      </c>
      <c r="P44" s="18">
        <v>101.16889766377993</v>
      </c>
      <c r="Q44" s="64">
        <v>4.6951188652721427</v>
      </c>
      <c r="R44" s="18">
        <v>100.87148631511734</v>
      </c>
      <c r="S44" s="18">
        <v>100.92194728876171</v>
      </c>
      <c r="T44" s="43">
        <v>4.7066075592151622</v>
      </c>
      <c r="U44" s="18">
        <v>100.63198220894073</v>
      </c>
      <c r="V44" s="18">
        <v>100.68232337062604</v>
      </c>
      <c r="W44" s="43">
        <v>4.7178092846691371</v>
      </c>
      <c r="X44" s="18">
        <v>100.39983750315409</v>
      </c>
      <c r="Y44" s="18">
        <v>100.45006253442129</v>
      </c>
      <c r="Z44" s="43">
        <v>4.7287178127662335</v>
      </c>
      <c r="AA44" s="18">
        <v>100.15957528178711</v>
      </c>
      <c r="AB44" s="18">
        <v>100.20968012184804</v>
      </c>
      <c r="AC44" s="43">
        <v>4.7400610342477183</v>
      </c>
      <c r="AD44" s="18">
        <v>101.27489976060745</v>
      </c>
      <c r="AE44" s="18">
        <v>101.32556254187838</v>
      </c>
      <c r="AF44" s="43">
        <v>4.6878594905770203</v>
      </c>
      <c r="AG44" s="18">
        <v>101.04638181221331</v>
      </c>
      <c r="AH44" s="18">
        <v>101.09693027735199</v>
      </c>
      <c r="AI44" s="43">
        <v>4.6984611569992527</v>
      </c>
      <c r="AJ44" s="18">
        <v>100.81747344816081</v>
      </c>
      <c r="AK44" s="18">
        <v>100.86790740186174</v>
      </c>
      <c r="AL44" s="43">
        <v>4.7091291198059775</v>
      </c>
      <c r="AM44" s="18">
        <v>100.61038138105448</v>
      </c>
      <c r="AN44" s="18">
        <v>100.66071173692293</v>
      </c>
      <c r="AO44" s="43">
        <v>4.7188221879596268</v>
      </c>
      <c r="AP44" s="18">
        <v>100.37350115006278</v>
      </c>
      <c r="AQ44" s="18">
        <v>100.42371300656606</v>
      </c>
      <c r="AR44" s="43">
        <v>4.7299585504167005</v>
      </c>
      <c r="AS44" s="18">
        <v>100.15820166003533</v>
      </c>
      <c r="AT44" s="18">
        <v>100.2083058129418</v>
      </c>
      <c r="AU44" s="43">
        <v>4.7401260419139248</v>
      </c>
      <c r="AV44" s="18">
        <v>101.07762052178964</v>
      </c>
      <c r="AW44" s="18">
        <v>101.12818461409668</v>
      </c>
      <c r="AX44" s="43">
        <v>4.6970090663902582</v>
      </c>
      <c r="AY44" s="128">
        <v>101.07762052178964</v>
      </c>
      <c r="AZ44" s="128">
        <v>101.12818461409668</v>
      </c>
      <c r="BA44" s="43">
        <v>4.6970090663902582</v>
      </c>
      <c r="BB44" s="18">
        <v>100.84532683672028</v>
      </c>
      <c r="BC44" s="18">
        <v>100.89577472408232</v>
      </c>
      <c r="BD44" s="43">
        <v>4.7078284625790641</v>
      </c>
      <c r="BE44" s="18">
        <v>100.61264411197003</v>
      </c>
      <c r="BF44" s="18">
        <v>100.66297559976991</v>
      </c>
      <c r="BG44" s="43">
        <v>4.7187160638740915</v>
      </c>
      <c r="BH44" s="18">
        <v>100.38709625028517</v>
      </c>
      <c r="BI44" s="18">
        <v>100.43731490773904</v>
      </c>
      <c r="BJ44" s="43">
        <v>4.7293179874066862</v>
      </c>
      <c r="BK44" s="18">
        <v>100.15364609235635</v>
      </c>
      <c r="BL44" s="18">
        <v>100.20374796633952</v>
      </c>
      <c r="BM44" s="43">
        <v>4.7403416502899889</v>
      </c>
      <c r="BN44" s="18">
        <v>101.37314784337194</v>
      </c>
      <c r="BO44" s="18">
        <v>101.42385977325856</v>
      </c>
      <c r="BP44" s="43">
        <v>4.683316145351812</v>
      </c>
      <c r="BQ44" s="18">
        <v>101.12108053777258</v>
      </c>
      <c r="BR44" s="18">
        <v>101.17166637095806</v>
      </c>
      <c r="BS44" s="43">
        <v>4.6949903766372243</v>
      </c>
      <c r="BT44" s="18">
        <v>100.87650479697407</v>
      </c>
      <c r="BU44" s="18">
        <v>100.92696828111463</v>
      </c>
      <c r="BV44" s="43">
        <v>4.7063734112865614</v>
      </c>
      <c r="BW44" s="18">
        <v>100.65527106186565</v>
      </c>
      <c r="BX44" s="18">
        <v>100.70562387380254</v>
      </c>
      <c r="BY44" s="43">
        <v>4.7167177137518932</v>
      </c>
      <c r="BZ44" s="20">
        <v>100.40997155977632</v>
      </c>
      <c r="CA44" s="20">
        <v>100.46020166060661</v>
      </c>
      <c r="CB44" s="21">
        <v>4.7282405584326179</v>
      </c>
      <c r="CC44" s="18">
        <v>100.47805767875263</v>
      </c>
      <c r="CD44" s="18">
        <v>100.52832183967247</v>
      </c>
      <c r="CE44" s="43">
        <v>1.7762</v>
      </c>
      <c r="CF44" s="18">
        <v>100.42693750406504</v>
      </c>
      <c r="CG44" s="18">
        <v>100.47717609211109</v>
      </c>
      <c r="CH44" s="166">
        <v>1.7762</v>
      </c>
      <c r="CI44" s="18">
        <v>100.37739321151486</v>
      </c>
      <c r="CJ44" s="18">
        <v>100.42760701502236</v>
      </c>
      <c r="CK44" s="43">
        <v>1.7762</v>
      </c>
      <c r="CL44" s="18">
        <v>100.91200192499758</v>
      </c>
      <c r="CM44" s="18">
        <v>100.96248316658087</v>
      </c>
      <c r="CN44" s="43">
        <v>4.7047178823472873</v>
      </c>
      <c r="CO44" s="18">
        <v>100.66193035635771</v>
      </c>
      <c r="CP44" s="18">
        <v>100.71228649960752</v>
      </c>
      <c r="CQ44" s="43">
        <v>4.7164056790811824</v>
      </c>
      <c r="CR44" s="18">
        <v>100.41956774647036</v>
      </c>
      <c r="CS44" s="18">
        <v>100.46980264779425</v>
      </c>
      <c r="CT44" s="43">
        <v>4.7277887233953706</v>
      </c>
      <c r="CU44" s="18">
        <v>100.16875603818066</v>
      </c>
      <c r="CV44" s="18">
        <v>100.21886547091611</v>
      </c>
      <c r="CW44" s="43">
        <v>4.7396265939355171</v>
      </c>
      <c r="CX44" s="190"/>
      <c r="CY44" s="190"/>
      <c r="CZ44" s="190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</row>
    <row r="45" spans="1:125" x14ac:dyDescent="0.35">
      <c r="A45" s="136" t="s">
        <v>332</v>
      </c>
      <c r="B45" s="15" t="s">
        <v>149</v>
      </c>
      <c r="C45" s="16">
        <v>43552</v>
      </c>
      <c r="D45" s="16">
        <v>43918</v>
      </c>
      <c r="E45" s="30">
        <v>2.39</v>
      </c>
      <c r="F45" s="18"/>
      <c r="G45" s="18"/>
      <c r="H45" s="43"/>
      <c r="I45" s="18"/>
      <c r="J45" s="18"/>
      <c r="K45" s="43"/>
      <c r="L45" s="18"/>
      <c r="M45" s="18"/>
      <c r="N45" s="64"/>
      <c r="O45" s="18"/>
      <c r="P45" s="18"/>
      <c r="Q45" s="64"/>
      <c r="R45" s="18"/>
      <c r="S45" s="18"/>
      <c r="T45" s="43"/>
      <c r="U45" s="18"/>
      <c r="V45" s="18"/>
      <c r="W45" s="43"/>
      <c r="X45" s="18"/>
      <c r="Y45" s="18"/>
      <c r="Z45" s="43"/>
      <c r="AA45" s="18"/>
      <c r="AB45" s="18"/>
      <c r="AC45" s="43"/>
      <c r="AD45" s="18"/>
      <c r="AE45" s="18"/>
      <c r="AF45" s="43"/>
      <c r="AG45" s="18"/>
      <c r="AH45" s="18"/>
      <c r="AI45" s="43"/>
      <c r="AJ45" s="18"/>
      <c r="AK45" s="18"/>
      <c r="AL45" s="43"/>
      <c r="AM45" s="18"/>
      <c r="AN45" s="18"/>
      <c r="AO45" s="43"/>
      <c r="AP45" s="18"/>
      <c r="AQ45" s="18"/>
      <c r="AR45" s="43"/>
      <c r="AS45" s="18"/>
      <c r="AT45" s="18"/>
      <c r="AU45" s="43"/>
      <c r="AV45" s="18"/>
      <c r="AW45" s="18"/>
      <c r="AX45" s="43"/>
      <c r="AY45" s="128"/>
      <c r="AZ45" s="128"/>
      <c r="BA45" s="43"/>
      <c r="BB45" s="18"/>
      <c r="BC45" s="18"/>
      <c r="BD45" s="43"/>
      <c r="BE45" s="18"/>
      <c r="BF45" s="18"/>
      <c r="BG45" s="43"/>
      <c r="BH45" s="18"/>
      <c r="BI45" s="18"/>
      <c r="BJ45" s="43"/>
      <c r="BK45" s="18"/>
      <c r="BL45" s="18"/>
      <c r="BM45" s="43"/>
      <c r="BN45" s="18"/>
      <c r="BO45" s="18"/>
      <c r="BP45" s="43"/>
      <c r="BQ45" s="18"/>
      <c r="BR45" s="18"/>
      <c r="BS45" s="43"/>
      <c r="BT45" s="18"/>
      <c r="BU45" s="18"/>
      <c r="BV45" s="43"/>
      <c r="BW45" s="18"/>
      <c r="BX45" s="18"/>
      <c r="BY45" s="43"/>
      <c r="BZ45" s="20">
        <v>99.95</v>
      </c>
      <c r="CA45" s="20">
        <v>100</v>
      </c>
      <c r="CB45" s="21">
        <v>2.39</v>
      </c>
      <c r="CC45" s="18">
        <v>101.28825814825163</v>
      </c>
      <c r="CD45" s="18">
        <v>101.33892761205765</v>
      </c>
      <c r="CE45" s="43">
        <v>4.7180783462633666</v>
      </c>
      <c r="CF45" s="18">
        <v>101.0361090447466</v>
      </c>
      <c r="CG45" s="18">
        <v>101.08665237093206</v>
      </c>
      <c r="CH45" s="166">
        <v>4.7298529408763672</v>
      </c>
      <c r="CI45" s="18">
        <v>100.79173294418226</v>
      </c>
      <c r="CJ45" s="18">
        <v>100.84215402119285</v>
      </c>
      <c r="CK45" s="43">
        <v>4.7413207764236951</v>
      </c>
      <c r="CL45" s="18">
        <v>100.30817069503352</v>
      </c>
      <c r="CM45" s="18">
        <v>100.35834986996851</v>
      </c>
      <c r="CN45" s="43">
        <v>1.8053999999999999</v>
      </c>
      <c r="CO45" s="18">
        <v>100.25927664026264</v>
      </c>
      <c r="CP45" s="18">
        <v>100.3094313559406</v>
      </c>
      <c r="CQ45" s="43">
        <v>1.8053999999999999</v>
      </c>
      <c r="CR45" s="18">
        <v>100.21188869702686</v>
      </c>
      <c r="CS45" s="18">
        <v>100.2620197068803</v>
      </c>
      <c r="CT45" s="43">
        <v>1.8053999999999999</v>
      </c>
      <c r="CU45" s="18">
        <v>100.20864398321537</v>
      </c>
      <c r="CV45" s="18">
        <v>100.25877336990031</v>
      </c>
      <c r="CW45" s="43">
        <v>1.68</v>
      </c>
      <c r="CX45" s="18">
        <v>100.14565671453363</v>
      </c>
      <c r="CY45" s="18">
        <v>100.19575459182954</v>
      </c>
      <c r="CZ45" s="43">
        <v>1.6983999999999999</v>
      </c>
      <c r="DA45" s="18">
        <v>100.0863190827374</v>
      </c>
      <c r="DB45" s="18">
        <v>100.13638727637559</v>
      </c>
      <c r="DC45" s="43">
        <v>1.704</v>
      </c>
      <c r="DD45" s="166">
        <v>100.02701918163872</v>
      </c>
      <c r="DE45" s="166">
        <v>100.07705771049396</v>
      </c>
      <c r="DF45" s="43">
        <v>1.7168000000000001</v>
      </c>
      <c r="DG45" s="18">
        <v>99.973827062498728</v>
      </c>
      <c r="DH45" s="18">
        <v>100.02383898198971</v>
      </c>
      <c r="DI45" s="43">
        <v>1.7176</v>
      </c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</row>
    <row r="46" spans="1:125" x14ac:dyDescent="0.35">
      <c r="A46" s="1" t="s">
        <v>34</v>
      </c>
      <c r="B46" s="15" t="s">
        <v>9</v>
      </c>
      <c r="C46" s="16">
        <v>37372</v>
      </c>
      <c r="D46" s="16">
        <v>43947</v>
      </c>
      <c r="E46" s="30">
        <v>4.78125</v>
      </c>
      <c r="F46" s="18">
        <v>102.01108512157663</v>
      </c>
      <c r="G46" s="18">
        <v>102.06211617966646</v>
      </c>
      <c r="H46" s="43">
        <v>4.05</v>
      </c>
      <c r="I46" s="18">
        <v>101.88002997553679</v>
      </c>
      <c r="J46" s="18">
        <v>101.93099547327341</v>
      </c>
      <c r="K46" s="43">
        <v>4.08</v>
      </c>
      <c r="L46" s="18">
        <v>100.99081207198103</v>
      </c>
      <c r="M46" s="18">
        <v>101.04133273835019</v>
      </c>
      <c r="N46" s="64">
        <v>4.7319744013879959</v>
      </c>
      <c r="O46" s="18">
        <v>100.76447909357742</v>
      </c>
      <c r="P46" s="18">
        <v>100.81488653684583</v>
      </c>
      <c r="Q46" s="64">
        <v>4.7426031653098653</v>
      </c>
      <c r="R46" s="18">
        <v>100.5143373975986</v>
      </c>
      <c r="S46" s="18">
        <v>100.56461970745232</v>
      </c>
      <c r="T46" s="43">
        <v>4.7544056885104355</v>
      </c>
      <c r="U46" s="18">
        <v>100.27161683774877</v>
      </c>
      <c r="V46" s="18">
        <v>100.32177772661207</v>
      </c>
      <c r="W46" s="43">
        <v>4.7659143491550102</v>
      </c>
      <c r="X46" s="18">
        <v>100.03635451237903</v>
      </c>
      <c r="Y46" s="18">
        <v>100.08639771123465</v>
      </c>
      <c r="Z46" s="43">
        <v>4.7771226753456295</v>
      </c>
      <c r="AA46" s="18">
        <v>101.16336381998229</v>
      </c>
      <c r="AB46" s="18">
        <v>101.21397080538497</v>
      </c>
      <c r="AC46" s="43">
        <v>4.7239031943459917</v>
      </c>
      <c r="AD46" s="18">
        <v>100.93948266294198</v>
      </c>
      <c r="AE46" s="18">
        <v>100.98997765176786</v>
      </c>
      <c r="AF46" s="43">
        <v>4.7343806892270388</v>
      </c>
      <c r="AG46" s="18">
        <v>100.70774993549088</v>
      </c>
      <c r="AH46" s="18">
        <v>100.75812899999087</v>
      </c>
      <c r="AI46" s="43">
        <v>4.7452746963973826</v>
      </c>
      <c r="AJ46" s="18">
        <v>100.47562130003348</v>
      </c>
      <c r="AK46" s="18">
        <v>100.52588424215455</v>
      </c>
      <c r="AL46" s="43">
        <v>4.756237695440265</v>
      </c>
      <c r="AM46" s="18">
        <v>100.26561587209541</v>
      </c>
      <c r="AN46" s="18">
        <v>100.31577375897488</v>
      </c>
      <c r="AO46" s="43">
        <v>4.7661995923868741</v>
      </c>
      <c r="AP46" s="18">
        <v>100.02524577912959</v>
      </c>
      <c r="AQ46" s="18">
        <v>100.07528342084001</v>
      </c>
      <c r="AR46" s="43">
        <v>4.7776532192206975</v>
      </c>
      <c r="AS46" s="18">
        <v>101.19630343038276</v>
      </c>
      <c r="AT46" s="18">
        <v>101.24692689382967</v>
      </c>
      <c r="AU46" s="43">
        <v>4.7223655538836766</v>
      </c>
      <c r="AV46" s="18">
        <v>100.96156656533874</v>
      </c>
      <c r="AW46" s="18">
        <v>101.01207260163956</v>
      </c>
      <c r="AX46" s="43">
        <v>4.7333451109906184</v>
      </c>
      <c r="AY46" s="128">
        <v>100.73402755045871</v>
      </c>
      <c r="AZ46" s="128">
        <v>100.78441976033886</v>
      </c>
      <c r="BA46" s="43">
        <v>4.7440368376080482</v>
      </c>
      <c r="BB46" s="18">
        <v>100.49851647727931</v>
      </c>
      <c r="BC46" s="18">
        <v>100.54879087271566</v>
      </c>
      <c r="BD46" s="43">
        <v>4.7551541480519308</v>
      </c>
      <c r="BE46" s="18">
        <v>100.26261097601751</v>
      </c>
      <c r="BF46" s="18">
        <v>100.31276735969736</v>
      </c>
      <c r="BG46" s="43">
        <v>4.7663424366068892</v>
      </c>
      <c r="BH46" s="18">
        <v>100.03393915937794</v>
      </c>
      <c r="BI46" s="18">
        <v>100.0839811499529</v>
      </c>
      <c r="BJ46" s="43">
        <v>4.7772380205743339</v>
      </c>
      <c r="BK46" s="18">
        <v>101.24515353374953</v>
      </c>
      <c r="BL46" s="18">
        <v>101.29580143446675</v>
      </c>
      <c r="BM46" s="43">
        <v>4.7200870443709615</v>
      </c>
      <c r="BN46" s="18">
        <v>101.01407656270329</v>
      </c>
      <c r="BO46" s="18">
        <v>101.06460886713685</v>
      </c>
      <c r="BP46" s="43">
        <v>4.7308845832328918</v>
      </c>
      <c r="BQ46" s="18">
        <v>100.75870528459764</v>
      </c>
      <c r="BR46" s="18">
        <v>100.80910983951739</v>
      </c>
      <c r="BS46" s="43">
        <v>4.7428749322471839</v>
      </c>
      <c r="BT46" s="18">
        <v>100.51092376698722</v>
      </c>
      <c r="BU46" s="18">
        <v>100.5612043691718</v>
      </c>
      <c r="BV46" s="43">
        <v>4.7545671613552667</v>
      </c>
      <c r="BW46" s="18">
        <v>100.28679021043415</v>
      </c>
      <c r="BX46" s="18">
        <v>100.33695868977904</v>
      </c>
      <c r="BY46" s="43">
        <v>4.7651932672013988</v>
      </c>
      <c r="BZ46" s="20">
        <v>100.03827544483106</v>
      </c>
      <c r="CA46" s="20">
        <v>100.08831960463337</v>
      </c>
      <c r="CB46" s="21">
        <v>4.7770309451560244</v>
      </c>
      <c r="CC46" s="18">
        <v>99.95</v>
      </c>
      <c r="CD46" s="18">
        <v>100</v>
      </c>
      <c r="CE46" s="43">
        <v>2.42</v>
      </c>
      <c r="CF46" s="18">
        <v>99.95</v>
      </c>
      <c r="CG46" s="18">
        <v>100</v>
      </c>
      <c r="CH46" s="166">
        <v>2.42</v>
      </c>
      <c r="CI46" s="18">
        <v>100.45370993523967</v>
      </c>
      <c r="CJ46" s="18">
        <v>100.50396191619777</v>
      </c>
      <c r="CK46" s="43">
        <v>1.7762</v>
      </c>
      <c r="CL46" s="18">
        <v>100.53883755212398</v>
      </c>
      <c r="CM46" s="18">
        <v>100.58913211818306</v>
      </c>
      <c r="CN46" s="43">
        <v>4.7532470947084695</v>
      </c>
      <c r="CO46" s="18">
        <v>100.28556205260134</v>
      </c>
      <c r="CP46" s="18">
        <v>100.33572991756012</v>
      </c>
      <c r="CQ46" s="43">
        <v>4.765251624649034</v>
      </c>
      <c r="CR46" s="18">
        <v>100.04009427944068</v>
      </c>
      <c r="CS46" s="18">
        <v>100.09013934911523</v>
      </c>
      <c r="CT46" s="43">
        <v>4.7769440936863532</v>
      </c>
      <c r="CU46" s="18">
        <v>101.26199920255036</v>
      </c>
      <c r="CV46" s="18">
        <v>101.31265553031551</v>
      </c>
      <c r="CW46" s="43">
        <v>4.719301823619972</v>
      </c>
      <c r="CX46" s="18">
        <v>101.02132187132634</v>
      </c>
      <c r="CY46" s="18">
        <v>101.07185780022644</v>
      </c>
      <c r="CZ46" s="43">
        <v>4.7305452814079842</v>
      </c>
      <c r="DA46" s="18">
        <v>100.77224585925441</v>
      </c>
      <c r="DB46" s="18">
        <v>100.82265718784834</v>
      </c>
      <c r="DC46" s="43">
        <v>4.7422376411799831</v>
      </c>
      <c r="DD46" s="166">
        <v>100.52278699715907</v>
      </c>
      <c r="DE46" s="166">
        <v>100.57307353392603</v>
      </c>
      <c r="DF46" s="43">
        <v>4.7540060495289076</v>
      </c>
      <c r="DG46" s="18">
        <v>100.28907513712608</v>
      </c>
      <c r="DH46" s="18">
        <v>100.33924475950582</v>
      </c>
      <c r="DI46" s="43">
        <v>4.7650846998696785</v>
      </c>
      <c r="DJ46" s="1">
        <v>100.03887360245973</v>
      </c>
      <c r="DK46" s="1">
        <v>100.08891806149047</v>
      </c>
      <c r="DL46" s="1">
        <v>4.7770023820844969</v>
      </c>
      <c r="DM46" s="72"/>
      <c r="DN46" s="72"/>
      <c r="DO46" s="72"/>
      <c r="DP46" s="72"/>
      <c r="DQ46" s="72"/>
      <c r="DR46" s="72"/>
      <c r="DS46" s="72"/>
      <c r="DT46" s="72"/>
      <c r="DU46" s="72"/>
    </row>
    <row r="47" spans="1:125" x14ac:dyDescent="0.35">
      <c r="A47" s="1" t="s">
        <v>320</v>
      </c>
      <c r="B47" s="15" t="s">
        <v>149</v>
      </c>
      <c r="C47" s="16">
        <v>43584</v>
      </c>
      <c r="D47" s="16">
        <v>43950</v>
      </c>
      <c r="E47" s="30">
        <v>2.42</v>
      </c>
      <c r="F47" s="18"/>
      <c r="G47" s="18"/>
      <c r="H47" s="43"/>
      <c r="I47" s="18"/>
      <c r="J47" s="18"/>
      <c r="K47" s="43"/>
      <c r="L47" s="18"/>
      <c r="M47" s="18"/>
      <c r="N47" s="64"/>
      <c r="O47" s="18"/>
      <c r="P47" s="18"/>
      <c r="Q47" s="64"/>
      <c r="R47" s="18"/>
      <c r="S47" s="18"/>
      <c r="T47" s="43"/>
      <c r="U47" s="18"/>
      <c r="V47" s="18"/>
      <c r="W47" s="43"/>
      <c r="X47" s="18"/>
      <c r="Y47" s="18"/>
      <c r="Z47" s="43"/>
      <c r="AA47" s="18"/>
      <c r="AB47" s="18"/>
      <c r="AC47" s="43"/>
      <c r="AD47" s="18"/>
      <c r="AE47" s="18"/>
      <c r="AF47" s="43"/>
      <c r="AG47" s="18"/>
      <c r="AH47" s="18"/>
      <c r="AI47" s="43"/>
      <c r="AJ47" s="18"/>
      <c r="AK47" s="18"/>
      <c r="AL47" s="43"/>
      <c r="AM47" s="18"/>
      <c r="AN47" s="18"/>
      <c r="AO47" s="43"/>
      <c r="AP47" s="18"/>
      <c r="AQ47" s="18"/>
      <c r="AR47" s="43"/>
      <c r="AS47" s="18"/>
      <c r="AT47" s="18"/>
      <c r="AU47" s="43"/>
      <c r="AV47" s="18"/>
      <c r="AW47" s="18"/>
      <c r="AX47" s="43"/>
      <c r="AY47" s="128"/>
      <c r="AZ47" s="128"/>
      <c r="BA47" s="43"/>
      <c r="BB47" s="18"/>
      <c r="BC47" s="18"/>
      <c r="BD47" s="43"/>
      <c r="BE47" s="18"/>
      <c r="BF47" s="18"/>
      <c r="BG47" s="43"/>
      <c r="BH47" s="18"/>
      <c r="BI47" s="18"/>
      <c r="BJ47" s="43"/>
      <c r="BK47" s="18"/>
      <c r="BL47" s="18"/>
      <c r="BM47" s="43"/>
      <c r="BN47" s="18"/>
      <c r="BO47" s="18"/>
      <c r="BP47" s="43"/>
      <c r="BQ47" s="18"/>
      <c r="BR47" s="18"/>
      <c r="BS47" s="43"/>
      <c r="BT47" s="18"/>
      <c r="BU47" s="18"/>
      <c r="BV47" s="43"/>
      <c r="BW47" s="18"/>
      <c r="BX47" s="18"/>
      <c r="BY47" s="43"/>
      <c r="BZ47" s="20"/>
      <c r="CA47" s="20"/>
      <c r="CB47" s="21"/>
      <c r="CC47" s="18"/>
      <c r="CD47" s="18"/>
      <c r="CE47" s="43"/>
      <c r="CF47" s="18"/>
      <c r="CG47" s="18"/>
      <c r="CH47" s="166"/>
      <c r="CI47" s="18"/>
      <c r="CJ47" s="18"/>
      <c r="CK47" s="43"/>
      <c r="CL47" s="18">
        <v>100.37953007591318</v>
      </c>
      <c r="CM47" s="18">
        <v>100.42974494838737</v>
      </c>
      <c r="CN47" s="43">
        <v>1.8053999999999999</v>
      </c>
      <c r="CO47" s="18">
        <v>100.32820785104371</v>
      </c>
      <c r="CP47" s="18">
        <v>100.37839704956849</v>
      </c>
      <c r="CQ47" s="43">
        <v>1.8053999999999999</v>
      </c>
      <c r="CR47" s="18">
        <v>100.27846653402173</v>
      </c>
      <c r="CS47" s="18">
        <v>100.32863084944645</v>
      </c>
      <c r="CT47" s="43">
        <v>1.8053999999999999</v>
      </c>
      <c r="CU47" s="18">
        <v>100.22192785673093</v>
      </c>
      <c r="CV47" s="18">
        <v>100.27206388867526</v>
      </c>
      <c r="CW47" s="43">
        <v>1.8166</v>
      </c>
      <c r="CX47" s="18">
        <v>100.21675968448638</v>
      </c>
      <c r="CY47" s="18">
        <v>100.2668931310519</v>
      </c>
      <c r="CZ47" s="43">
        <v>1.6983999999999999</v>
      </c>
      <c r="DA47" s="18">
        <v>100.15449806240157</v>
      </c>
      <c r="DB47" s="18">
        <v>100.20460036258285</v>
      </c>
      <c r="DC47" s="43">
        <v>1.704</v>
      </c>
      <c r="DD47" s="166">
        <v>100.09164158861704</v>
      </c>
      <c r="DE47" s="166">
        <v>100.14171244483946</v>
      </c>
      <c r="DF47" s="43">
        <v>1.7168000000000001</v>
      </c>
      <c r="DG47" s="18">
        <v>100.03609361506263</v>
      </c>
      <c r="DH47" s="18">
        <v>100.08613668340432</v>
      </c>
      <c r="DI47" s="43">
        <v>1.7176</v>
      </c>
      <c r="DJ47" s="1">
        <v>99.977155882819517</v>
      </c>
      <c r="DK47" s="1">
        <v>100.02716946755329</v>
      </c>
      <c r="DL47" s="1">
        <v>1.7083999999999999</v>
      </c>
      <c r="DM47" s="72"/>
      <c r="DN47" s="72"/>
      <c r="DO47" s="72"/>
      <c r="DP47" s="72"/>
      <c r="DQ47" s="72"/>
      <c r="DR47" s="72"/>
      <c r="DS47" s="72"/>
      <c r="DT47" s="72"/>
      <c r="DU47" s="72"/>
    </row>
    <row r="48" spans="1:125" x14ac:dyDescent="0.35">
      <c r="A48" s="9" t="s">
        <v>147</v>
      </c>
      <c r="B48" s="15" t="s">
        <v>9</v>
      </c>
      <c r="C48" s="16">
        <v>41086</v>
      </c>
      <c r="D48" s="16">
        <v>44008</v>
      </c>
      <c r="E48" s="30">
        <v>4.2734379999999996</v>
      </c>
      <c r="F48" s="18">
        <v>100.61239809631518</v>
      </c>
      <c r="G48" s="18">
        <v>100.66272946104569</v>
      </c>
      <c r="H48" s="43">
        <v>4.05</v>
      </c>
      <c r="I48" s="18">
        <v>100.51069116936233</v>
      </c>
      <c r="J48" s="18">
        <v>100.56097165518992</v>
      </c>
      <c r="K48" s="43">
        <v>4.08</v>
      </c>
      <c r="L48" s="18">
        <v>100.02113477870782</v>
      </c>
      <c r="M48" s="18">
        <v>100.07117036388976</v>
      </c>
      <c r="N48" s="64">
        <v>4.2703987416760043</v>
      </c>
      <c r="O48" s="18">
        <v>101.01277671208334</v>
      </c>
      <c r="P48" s="18">
        <v>101.06330836626647</v>
      </c>
      <c r="Q48" s="64">
        <v>4.2284762581811677</v>
      </c>
      <c r="R48" s="18">
        <v>100.80737194707106</v>
      </c>
      <c r="S48" s="18">
        <v>100.8578008474948</v>
      </c>
      <c r="T48" s="43">
        <v>4.237092187308134</v>
      </c>
      <c r="U48" s="18">
        <v>100.60806107502913</v>
      </c>
      <c r="V48" s="18">
        <v>100.6583902701642</v>
      </c>
      <c r="W48" s="43">
        <v>4.2454861323832178</v>
      </c>
      <c r="X48" s="18">
        <v>100.4148745594036</v>
      </c>
      <c r="Y48" s="18">
        <v>100.46510711296007</v>
      </c>
      <c r="Z48" s="43">
        <v>4.253653952904334</v>
      </c>
      <c r="AA48" s="18">
        <v>100.21493279797059</v>
      </c>
      <c r="AB48" s="18">
        <v>100.26506533063591</v>
      </c>
      <c r="AC48" s="43">
        <v>4.2621405430773249</v>
      </c>
      <c r="AD48" s="18">
        <v>100.02113477870782</v>
      </c>
      <c r="AE48" s="18">
        <v>100.07117036388976</v>
      </c>
      <c r="AF48" s="43">
        <v>4.2703987416760043</v>
      </c>
      <c r="AG48" s="18">
        <v>100.94021824889933</v>
      </c>
      <c r="AH48" s="18">
        <v>100.99071360570217</v>
      </c>
      <c r="AI48" s="43">
        <v>4.2315157972690187</v>
      </c>
      <c r="AJ48" s="18">
        <v>100.75141484185134</v>
      </c>
      <c r="AK48" s="18">
        <v>100.8018157497262</v>
      </c>
      <c r="AL48" s="43">
        <v>4.2394454586117982</v>
      </c>
      <c r="AM48" s="18">
        <v>100.5806054963557</v>
      </c>
      <c r="AN48" s="18">
        <v>100.63092095683412</v>
      </c>
      <c r="AO48" s="43">
        <v>4.2466450265650471</v>
      </c>
      <c r="AP48" s="18">
        <v>100.38530554802152</v>
      </c>
      <c r="AQ48" s="18">
        <v>100.43552330967636</v>
      </c>
      <c r="AR48" s="43">
        <v>4.254906888694709</v>
      </c>
      <c r="AS48" s="18">
        <v>100.20771014642993</v>
      </c>
      <c r="AT48" s="18">
        <v>100.25783906596291</v>
      </c>
      <c r="AU48" s="43">
        <v>4.2624477445482984</v>
      </c>
      <c r="AV48" s="18">
        <v>100.01755309882155</v>
      </c>
      <c r="AW48" s="18">
        <v>100.06758689226768</v>
      </c>
      <c r="AX48" s="43">
        <v>4.2705516668456927</v>
      </c>
      <c r="AY48" s="128">
        <v>100.97037292164931</v>
      </c>
      <c r="AZ48" s="128">
        <v>101.02088336333098</v>
      </c>
      <c r="BA48" s="43">
        <v>4.2302520604875165</v>
      </c>
      <c r="BB48" s="18">
        <v>100.77818927281655</v>
      </c>
      <c r="BC48" s="18">
        <v>100.82860357460385</v>
      </c>
      <c r="BD48" s="43">
        <v>4.2383191361348675</v>
      </c>
      <c r="BE48" s="18">
        <v>100.58568375959314</v>
      </c>
      <c r="BF48" s="18">
        <v>100.63600176047336</v>
      </c>
      <c r="BG48" s="43">
        <v>4.2464306264584444</v>
      </c>
      <c r="BH48" s="18">
        <v>100.39908113614224</v>
      </c>
      <c r="BI48" s="18">
        <v>100.44930578903676</v>
      </c>
      <c r="BJ48" s="43">
        <v>4.2543230801167082</v>
      </c>
      <c r="BK48" s="18">
        <v>100.20594070204932</v>
      </c>
      <c r="BL48" s="18">
        <v>100.25606873641752</v>
      </c>
      <c r="BM48" s="43">
        <v>4.2625230111857508</v>
      </c>
      <c r="BN48" s="18">
        <v>100.02496811492512</v>
      </c>
      <c r="BO48" s="18">
        <v>100.07500561773398</v>
      </c>
      <c r="BP48" s="43">
        <v>4.2702350837967042</v>
      </c>
      <c r="BQ48" s="18">
        <v>101.02181634975699</v>
      </c>
      <c r="BR48" s="18">
        <v>101.07235252602</v>
      </c>
      <c r="BS48" s="43">
        <v>4.2280978855220059</v>
      </c>
      <c r="BT48" s="18">
        <v>100.81738794437665</v>
      </c>
      <c r="BU48" s="18">
        <v>100.8678218553043</v>
      </c>
      <c r="BV48" s="43">
        <v>4.2366712410329237</v>
      </c>
      <c r="BW48" s="18">
        <v>100.63246993273377</v>
      </c>
      <c r="BX48" s="18">
        <v>100.68281133840297</v>
      </c>
      <c r="BY48" s="43">
        <v>4.2444563706476499</v>
      </c>
      <c r="BZ48" s="20">
        <v>100.42743657215198</v>
      </c>
      <c r="CA48" s="20">
        <v>100.4776754098569</v>
      </c>
      <c r="CB48" s="21">
        <v>4.2531218826155026</v>
      </c>
      <c r="CC48" s="18">
        <v>100.2287138702671</v>
      </c>
      <c r="CD48" s="18">
        <v>100.27885329691556</v>
      </c>
      <c r="CE48" s="43">
        <v>4.2615545147358045</v>
      </c>
      <c r="CF48" s="18">
        <v>100.02305316519355</v>
      </c>
      <c r="CG48" s="18">
        <v>100.07308971004856</v>
      </c>
      <c r="CH48" s="166">
        <v>4.2703168378050922</v>
      </c>
      <c r="CI48" s="18">
        <v>101.06211098039087</v>
      </c>
      <c r="CJ48" s="18">
        <v>101.11266731404788</v>
      </c>
      <c r="CK48" s="43">
        <v>4.2264120940722902</v>
      </c>
      <c r="CL48" s="18">
        <v>100.85257159737273</v>
      </c>
      <c r="CM48" s="18">
        <v>100.90302310892719</v>
      </c>
      <c r="CN48" s="43">
        <v>4.2351932264573708</v>
      </c>
      <c r="CO48" s="18">
        <v>100.64271727194739</v>
      </c>
      <c r="CP48" s="18">
        <v>100.69306380384931</v>
      </c>
      <c r="CQ48" s="43">
        <v>4.2440242044126117</v>
      </c>
      <c r="CR48" s="18">
        <v>100.43933212791499</v>
      </c>
      <c r="CS48" s="18">
        <v>100.48957691637318</v>
      </c>
      <c r="CT48" s="43">
        <v>4.252618163131813</v>
      </c>
      <c r="CU48" s="18">
        <v>100.22885669426934</v>
      </c>
      <c r="CV48" s="18">
        <v>100.27899619236551</v>
      </c>
      <c r="CW48" s="43">
        <v>4.2615484421106986</v>
      </c>
      <c r="CX48" s="18">
        <v>100.02486958892595</v>
      </c>
      <c r="CY48" s="18">
        <v>100.07490704244717</v>
      </c>
      <c r="CZ48" s="43">
        <v>4.2702392900424115</v>
      </c>
      <c r="DA48" s="18">
        <v>101.03726814187017</v>
      </c>
      <c r="DB48" s="18">
        <v>101.08781204789412</v>
      </c>
      <c r="DC48" s="43">
        <v>4.2274512757040377</v>
      </c>
      <c r="DD48" s="166">
        <v>100.83116269019911</v>
      </c>
      <c r="DE48" s="166">
        <v>100.88160349194507</v>
      </c>
      <c r="DF48" s="43">
        <v>4.2360924609423103</v>
      </c>
      <c r="DG48" s="18">
        <v>100.63806757195636</v>
      </c>
      <c r="DH48" s="18">
        <v>100.68841177784527</v>
      </c>
      <c r="DI48" s="43">
        <v>4.2442202876620359</v>
      </c>
      <c r="DJ48">
        <v>100.43134851664581</v>
      </c>
      <c r="DK48">
        <v>100.48158931130146</v>
      </c>
      <c r="DL48">
        <v>4.252956217442466</v>
      </c>
      <c r="DM48" s="166">
        <v>100.23099528839712</v>
      </c>
      <c r="DN48" s="166">
        <v>100.28113585632528</v>
      </c>
      <c r="DO48" s="166">
        <v>4.2614575149234817</v>
      </c>
      <c r="DP48" s="43">
        <v>100.02365052998498</v>
      </c>
      <c r="DQ48" s="43">
        <v>100.0736873736718</v>
      </c>
      <c r="DR48" s="43">
        <v>4.2702913344674958</v>
      </c>
      <c r="DS48" s="72"/>
      <c r="DT48" s="72"/>
      <c r="DU48" s="72"/>
    </row>
    <row r="49" spans="1:125" x14ac:dyDescent="0.35">
      <c r="A49" s="9" t="s">
        <v>67</v>
      </c>
      <c r="B49" s="15" t="s">
        <v>9</v>
      </c>
      <c r="C49" s="16">
        <v>38531</v>
      </c>
      <c r="D49" s="16">
        <v>44010</v>
      </c>
      <c r="E49" s="30">
        <v>4.375</v>
      </c>
      <c r="F49" s="18">
        <v>100.91503628448044</v>
      </c>
      <c r="G49" s="18">
        <v>100.96551904400243</v>
      </c>
      <c r="H49" s="43">
        <v>4.05</v>
      </c>
      <c r="I49" s="18">
        <v>100.80648444541418</v>
      </c>
      <c r="J49" s="18">
        <v>100.85691290186512</v>
      </c>
      <c r="K49" s="43">
        <v>4.08</v>
      </c>
      <c r="L49" s="18">
        <v>100.03766121096879</v>
      </c>
      <c r="M49" s="18">
        <v>100.08770506350054</v>
      </c>
      <c r="N49" s="64">
        <v>4.3711662658508219</v>
      </c>
      <c r="O49" s="18">
        <v>101.05825408643761</v>
      </c>
      <c r="P49" s="18">
        <v>101.10880849068295</v>
      </c>
      <c r="Q49" s="64">
        <v>4.3270216169179276</v>
      </c>
      <c r="R49" s="18">
        <v>100.84405982755854</v>
      </c>
      <c r="S49" s="18">
        <v>100.89450708109908</v>
      </c>
      <c r="T49" s="43">
        <v>4.3362122741561855</v>
      </c>
      <c r="U49" s="18">
        <v>100.63622022597477</v>
      </c>
      <c r="V49" s="18">
        <v>100.68656350772862</v>
      </c>
      <c r="W49" s="43">
        <v>4.3451676644661514</v>
      </c>
      <c r="X49" s="18">
        <v>100.4347670486964</v>
      </c>
      <c r="Y49" s="18">
        <v>100.48500955347313</v>
      </c>
      <c r="Z49" s="43">
        <v>4.3538832502890319</v>
      </c>
      <c r="AA49" s="18">
        <v>100.22626956127661</v>
      </c>
      <c r="AB49" s="18">
        <v>100.27640776515918</v>
      </c>
      <c r="AC49" s="43">
        <v>4.3629404936861773</v>
      </c>
      <c r="AD49" s="18">
        <v>100.02417871345358</v>
      </c>
      <c r="AE49" s="18">
        <v>100.07421582136426</v>
      </c>
      <c r="AF49" s="43">
        <v>4.37175546577304</v>
      </c>
      <c r="AG49" s="18">
        <v>100.99756547921494</v>
      </c>
      <c r="AH49" s="18">
        <v>101.04808952397693</v>
      </c>
      <c r="AI49" s="43">
        <v>4.3296216886533916</v>
      </c>
      <c r="AJ49" s="18">
        <v>100.80027446916749</v>
      </c>
      <c r="AK49" s="18">
        <v>100.85069981907702</v>
      </c>
      <c r="AL49" s="43">
        <v>4.3380958266512897</v>
      </c>
      <c r="AM49" s="18">
        <v>100.62178643854728</v>
      </c>
      <c r="AN49" s="18">
        <v>100.67212249979717</v>
      </c>
      <c r="AO49" s="43">
        <v>4.3457909611559193</v>
      </c>
      <c r="AP49" s="18">
        <v>100.41770300315076</v>
      </c>
      <c r="AQ49" s="18">
        <v>100.46793697163658</v>
      </c>
      <c r="AR49" s="43">
        <v>4.354623108499899</v>
      </c>
      <c r="AS49" s="18">
        <v>100.23212809879966</v>
      </c>
      <c r="AT49" s="18">
        <v>100.28226923341637</v>
      </c>
      <c r="AU49" s="43">
        <v>4.3626854811360296</v>
      </c>
      <c r="AV49" s="18">
        <v>100.03342714367713</v>
      </c>
      <c r="AW49" s="18">
        <v>100.08346887811618</v>
      </c>
      <c r="AX49" s="43">
        <v>4.3713512821262919</v>
      </c>
      <c r="AY49" s="128">
        <v>101.02849533337405</v>
      </c>
      <c r="AZ49" s="128">
        <v>101.07903485079945</v>
      </c>
      <c r="BA49" s="43">
        <v>4.3282961758171137</v>
      </c>
      <c r="BB49" s="18">
        <v>100.82782274052587</v>
      </c>
      <c r="BC49" s="18">
        <v>100.8782618714616</v>
      </c>
      <c r="BD49" s="43">
        <v>4.3369105680811542</v>
      </c>
      <c r="BE49" s="18">
        <v>100.62681406621488</v>
      </c>
      <c r="BF49" s="18">
        <v>100.67715264253614</v>
      </c>
      <c r="BG49" s="43">
        <v>4.3455738319634998</v>
      </c>
      <c r="BH49" s="18">
        <v>100.43196901822255</v>
      </c>
      <c r="BI49" s="18">
        <v>100.48221012328418</v>
      </c>
      <c r="BJ49" s="43">
        <v>4.3540045492950457</v>
      </c>
      <c r="BK49" s="18">
        <v>100.2302973779522</v>
      </c>
      <c r="BL49" s="18">
        <v>100.28043759675057</v>
      </c>
      <c r="BM49" s="43">
        <v>4.3627651662159925</v>
      </c>
      <c r="BN49" s="18">
        <v>100.04133105062294</v>
      </c>
      <c r="BO49" s="18">
        <v>100.09137673899244</v>
      </c>
      <c r="BP49" s="43">
        <v>4.3710059173315754</v>
      </c>
      <c r="BQ49" s="18">
        <v>101.08021083044905</v>
      </c>
      <c r="BR49" s="18">
        <v>101.13077621855832</v>
      </c>
      <c r="BS49" s="43">
        <v>4.3260816969752005</v>
      </c>
      <c r="BT49" s="18">
        <v>100.86728433097733</v>
      </c>
      <c r="BU49" s="18">
        <v>100.91774320257861</v>
      </c>
      <c r="BV49" s="43">
        <v>4.3352138693963695</v>
      </c>
      <c r="BW49" s="18">
        <v>100.67467927281459</v>
      </c>
      <c r="BX49" s="18">
        <v>100.72504179371144</v>
      </c>
      <c r="BY49" s="43">
        <v>4.3435077534742152</v>
      </c>
      <c r="BZ49" s="20">
        <v>100.46112267013807</v>
      </c>
      <c r="CA49" s="20">
        <v>100.51137835931772</v>
      </c>
      <c r="CB49" s="21">
        <v>4.3527410243642564</v>
      </c>
      <c r="CC49" s="18">
        <v>100.2541390604035</v>
      </c>
      <c r="CD49" s="18">
        <v>100.3042912060065</v>
      </c>
      <c r="CE49" s="43">
        <v>4.361727646342227</v>
      </c>
      <c r="CF49" s="18">
        <v>100.03992903450845</v>
      </c>
      <c r="CG49" s="18">
        <v>100.0899740215192</v>
      </c>
      <c r="CH49" s="166">
        <v>4.3710671750792756</v>
      </c>
      <c r="CI49" s="18">
        <v>101.12139746328999</v>
      </c>
      <c r="CJ49" s="18">
        <v>101.1719834550175</v>
      </c>
      <c r="CK49" s="43">
        <v>4.3243196887062982</v>
      </c>
      <c r="CL49" s="18">
        <v>100.90335729806705</v>
      </c>
      <c r="CM49" s="18">
        <v>100.95383421517464</v>
      </c>
      <c r="CN49" s="43">
        <v>4.3336640297138729</v>
      </c>
      <c r="CO49" s="18">
        <v>100.68498941356995</v>
      </c>
      <c r="CP49" s="18">
        <v>100.735357092116</v>
      </c>
      <c r="CQ49" s="43">
        <v>4.3430629783734656</v>
      </c>
      <c r="CR49" s="18">
        <v>100.4733531580366</v>
      </c>
      <c r="CS49" s="18">
        <v>100.52361496551936</v>
      </c>
      <c r="CT49" s="43">
        <v>4.3522111709777551</v>
      </c>
      <c r="CU49" s="18">
        <v>100.2543389676421</v>
      </c>
      <c r="CV49" s="18">
        <v>100.30449121324872</v>
      </c>
      <c r="CW49" s="43">
        <v>4.3617189490535271</v>
      </c>
      <c r="CX49" s="18">
        <v>100.04207632988977</v>
      </c>
      <c r="CY49" s="18">
        <v>100.0921223910853</v>
      </c>
      <c r="CZ49" s="43">
        <v>4.3709733548318273</v>
      </c>
      <c r="DA49" s="18">
        <v>101.09604966971837</v>
      </c>
      <c r="DB49" s="18">
        <v>101.14662298120896</v>
      </c>
      <c r="DC49" s="43">
        <v>4.3254039245707574</v>
      </c>
      <c r="DD49" s="166">
        <v>100.88144539391133</v>
      </c>
      <c r="DE49" s="166">
        <v>100.93191134958612</v>
      </c>
      <c r="DF49" s="43">
        <v>4.3346053210533402</v>
      </c>
      <c r="DG49" s="18">
        <v>100.68038793678744</v>
      </c>
      <c r="DH49" s="18">
        <v>100.73075331344415</v>
      </c>
      <c r="DI49" s="43">
        <v>4.3432614728754189</v>
      </c>
      <c r="DJ49">
        <v>100.46514475519882</v>
      </c>
      <c r="DK49">
        <v>100.51540245642703</v>
      </c>
      <c r="DL49">
        <v>4.3525667639808159</v>
      </c>
      <c r="DM49" s="166">
        <v>100.25652989758441</v>
      </c>
      <c r="DN49" s="166">
        <v>100.30668323920401</v>
      </c>
      <c r="DO49" s="166">
        <v>4.3616236313654415</v>
      </c>
      <c r="DP49" s="43">
        <v>100.04063521182697</v>
      </c>
      <c r="DQ49" s="43">
        <v>100.09068055210301</v>
      </c>
      <c r="DR49" s="43">
        <v>4.3710363201322808</v>
      </c>
      <c r="DS49" s="72"/>
      <c r="DT49" s="72"/>
      <c r="DU49" s="72"/>
    </row>
    <row r="50" spans="1:125" x14ac:dyDescent="0.35">
      <c r="A50" s="9" t="s">
        <v>236</v>
      </c>
      <c r="B50" s="15" t="s">
        <v>149</v>
      </c>
      <c r="C50" s="16">
        <v>42930</v>
      </c>
      <c r="D50" s="16">
        <v>44026</v>
      </c>
      <c r="E50" s="30">
        <v>3</v>
      </c>
      <c r="F50" s="18"/>
      <c r="G50" s="18"/>
      <c r="H50" s="43"/>
      <c r="I50" s="18"/>
      <c r="J50" s="18"/>
      <c r="K50" s="43"/>
      <c r="L50" s="18"/>
      <c r="M50" s="18"/>
      <c r="N50" s="64"/>
      <c r="O50" s="18">
        <v>99.95</v>
      </c>
      <c r="P50" s="18">
        <v>100</v>
      </c>
      <c r="Q50" s="64">
        <v>3</v>
      </c>
      <c r="R50" s="18">
        <v>99.95</v>
      </c>
      <c r="S50" s="18">
        <v>100</v>
      </c>
      <c r="T50" s="43">
        <v>3</v>
      </c>
      <c r="U50" s="18">
        <v>99.95</v>
      </c>
      <c r="V50" s="18">
        <v>100</v>
      </c>
      <c r="W50" s="43">
        <v>3</v>
      </c>
      <c r="X50" s="18">
        <v>99.923827937437949</v>
      </c>
      <c r="Y50" s="18">
        <v>99.973814844860371</v>
      </c>
      <c r="Z50" s="43">
        <v>3.01</v>
      </c>
      <c r="AA50" s="18">
        <v>99.924605080083836</v>
      </c>
      <c r="AB50" s="18">
        <v>99.974592376271971</v>
      </c>
      <c r="AC50" s="43">
        <v>3.01</v>
      </c>
      <c r="AD50" s="18">
        <v>99.925359033471054</v>
      </c>
      <c r="AE50" s="18">
        <v>99.975346706824467</v>
      </c>
      <c r="AF50" s="43">
        <v>3.01</v>
      </c>
      <c r="AG50" s="18">
        <v>100.38067365165833</v>
      </c>
      <c r="AH50" s="18">
        <v>100.43088909620643</v>
      </c>
      <c r="AI50" s="43">
        <v>2.82</v>
      </c>
      <c r="AJ50" s="18">
        <v>100.36650779601158</v>
      </c>
      <c r="AK50" s="18">
        <v>100.41671615408862</v>
      </c>
      <c r="AL50" s="43">
        <v>2.82</v>
      </c>
      <c r="AM50" s="18">
        <v>100.35368383905563</v>
      </c>
      <c r="AN50" s="18">
        <v>100.4038857819466</v>
      </c>
      <c r="AO50" s="43">
        <v>2.82</v>
      </c>
      <c r="AP50" s="18">
        <v>100.32816332703229</v>
      </c>
      <c r="AQ50" s="18">
        <v>100.37835250328392</v>
      </c>
      <c r="AR50" s="43">
        <v>2.8250000000000002</v>
      </c>
      <c r="AS50" s="18">
        <v>100.3151918100256</v>
      </c>
      <c r="AT50" s="18">
        <v>100.36537449727423</v>
      </c>
      <c r="AU50" s="43">
        <v>2.8250000000000002</v>
      </c>
      <c r="AV50" s="18">
        <v>100.30129369765385</v>
      </c>
      <c r="AW50" s="18">
        <v>100.35146943237002</v>
      </c>
      <c r="AX50" s="43">
        <v>2.8250000000000002</v>
      </c>
      <c r="AY50" s="128">
        <v>100.45241521235856</v>
      </c>
      <c r="AZ50" s="128">
        <v>100.50266654563137</v>
      </c>
      <c r="BA50" s="43">
        <v>2.74</v>
      </c>
      <c r="BB50" s="18">
        <v>100.43163111773042</v>
      </c>
      <c r="BC50" s="18">
        <v>100.48187205375729</v>
      </c>
      <c r="BD50" s="43">
        <v>2.74</v>
      </c>
      <c r="BE50" s="18">
        <v>100.41079892871187</v>
      </c>
      <c r="BF50" s="18">
        <v>100.46102944343357</v>
      </c>
      <c r="BG50" s="43">
        <v>2.74</v>
      </c>
      <c r="BH50" s="18">
        <v>100.46710583067647</v>
      </c>
      <c r="BI50" s="18">
        <v>100.51736451293293</v>
      </c>
      <c r="BJ50" s="43">
        <v>2.6949999999999998</v>
      </c>
      <c r="BK50" s="18">
        <v>100.64531655128357</v>
      </c>
      <c r="BL50" s="18">
        <v>100.6956643834753</v>
      </c>
      <c r="BM50" s="43">
        <v>2.57</v>
      </c>
      <c r="BN50" s="18">
        <v>100.61276450791227</v>
      </c>
      <c r="BO50" s="18">
        <v>100.66309605594024</v>
      </c>
      <c r="BP50" s="43">
        <v>2.57</v>
      </c>
      <c r="BQ50" s="18">
        <v>100.8553996487468</v>
      </c>
      <c r="BR50" s="18">
        <v>100.9058525750343</v>
      </c>
      <c r="BS50" s="43">
        <v>2.38</v>
      </c>
      <c r="BT50" s="18">
        <v>100.80484770687852</v>
      </c>
      <c r="BU50" s="18">
        <v>100.85527534455079</v>
      </c>
      <c r="BV50" s="43">
        <v>2.38</v>
      </c>
      <c r="BW50" s="18">
        <v>100.75910049530358</v>
      </c>
      <c r="BX50" s="18">
        <v>100.80950524792755</v>
      </c>
      <c r="BY50" s="43">
        <v>2.38</v>
      </c>
      <c r="BZ50" s="20">
        <v>100.69605902444671</v>
      </c>
      <c r="CA50" s="20">
        <v>100.74643224056699</v>
      </c>
      <c r="CB50" s="21">
        <v>2.39</v>
      </c>
      <c r="CC50" s="18">
        <v>100.61317947805894</v>
      </c>
      <c r="CD50" s="18">
        <v>100.66351123367578</v>
      </c>
      <c r="CE50" s="43">
        <v>2.42</v>
      </c>
      <c r="CF50" s="18">
        <v>100.56554556731143</v>
      </c>
      <c r="CG50" s="18">
        <v>100.61585349405846</v>
      </c>
      <c r="CH50" s="166">
        <v>2.42</v>
      </c>
      <c r="CI50" s="18">
        <v>100.51935548346384</v>
      </c>
      <c r="CJ50" s="18">
        <v>100.56964030361564</v>
      </c>
      <c r="CK50" s="43">
        <v>2.42</v>
      </c>
      <c r="CL50" s="18">
        <v>100.47152969369557</v>
      </c>
      <c r="CM50" s="18">
        <v>100.52179058899006</v>
      </c>
      <c r="CN50" s="43">
        <v>2.42</v>
      </c>
      <c r="CO50" s="18">
        <v>100.92941420344133</v>
      </c>
      <c r="CP50" s="18">
        <v>100.97990415551908</v>
      </c>
      <c r="CQ50" s="43">
        <v>1.8053999999999999</v>
      </c>
      <c r="CR50" s="18">
        <v>100.83309298577271</v>
      </c>
      <c r="CS50" s="18">
        <v>100.88353475314928</v>
      </c>
      <c r="CT50" s="43">
        <v>1.8053999999999999</v>
      </c>
      <c r="CU50" s="18">
        <v>100.72601650866351</v>
      </c>
      <c r="CV50" s="18">
        <v>100.77640471101901</v>
      </c>
      <c r="CW50" s="43">
        <v>1.8166</v>
      </c>
      <c r="CX50" s="18">
        <v>100.63032057939114</v>
      </c>
      <c r="CY50" s="18">
        <v>100.68066090984605</v>
      </c>
      <c r="CZ50" s="43">
        <v>1.8166</v>
      </c>
      <c r="DA50" s="18">
        <v>100.5312852431031</v>
      </c>
      <c r="DB50" s="18">
        <v>100.58157603111866</v>
      </c>
      <c r="DC50" s="43">
        <v>1.8166</v>
      </c>
      <c r="DD50" s="166">
        <v>100.42644610270568</v>
      </c>
      <c r="DE50" s="166">
        <v>100.47668444492814</v>
      </c>
      <c r="DF50" s="43">
        <v>1.8304</v>
      </c>
      <c r="DG50" s="18">
        <v>100.37190048507523</v>
      </c>
      <c r="DH50" s="18">
        <v>100.42211154084565</v>
      </c>
      <c r="DI50" s="43">
        <v>1.7176</v>
      </c>
      <c r="DJ50">
        <v>100.26630178882242</v>
      </c>
      <c r="DK50">
        <v>100.31646001883183</v>
      </c>
      <c r="DL50">
        <v>1.7083999999999999</v>
      </c>
      <c r="DM50" s="166">
        <v>100.16199968676935</v>
      </c>
      <c r="DN50" s="166">
        <v>100.21210573963916</v>
      </c>
      <c r="DO50" s="166">
        <v>1.7023999999999999</v>
      </c>
      <c r="DP50" s="43">
        <v>100.05146159778113</v>
      </c>
      <c r="DQ50" s="43">
        <v>100.1015123539581</v>
      </c>
      <c r="DR50" s="43">
        <v>1.716</v>
      </c>
      <c r="DS50" s="72"/>
      <c r="DT50" s="72"/>
      <c r="DU50" s="72"/>
    </row>
    <row r="51" spans="1:125" x14ac:dyDescent="0.35">
      <c r="A51" s="9" t="s">
        <v>156</v>
      </c>
      <c r="B51" s="15" t="s">
        <v>149</v>
      </c>
      <c r="C51" s="16">
        <v>41106</v>
      </c>
      <c r="D51" s="16">
        <v>44028</v>
      </c>
      <c r="E51" s="30">
        <v>4.0750000000000002</v>
      </c>
      <c r="F51" s="18">
        <v>100.02530566707563</v>
      </c>
      <c r="G51" s="18">
        <v>100.075343338745</v>
      </c>
      <c r="H51" s="43">
        <v>4.05</v>
      </c>
      <c r="I51" s="18">
        <v>99.935268471034007</v>
      </c>
      <c r="J51" s="18">
        <v>99.985261101584797</v>
      </c>
      <c r="K51" s="43">
        <v>4.08</v>
      </c>
      <c r="L51" s="18">
        <v>99.906923677771601</v>
      </c>
      <c r="M51" s="18">
        <v>99.95690212883602</v>
      </c>
      <c r="N51" s="64">
        <v>4.09</v>
      </c>
      <c r="O51" s="18">
        <v>103.01872253045588</v>
      </c>
      <c r="P51" s="18">
        <v>103.07025765928552</v>
      </c>
      <c r="Q51" s="64">
        <v>3</v>
      </c>
      <c r="R51" s="18">
        <v>102.93312212755436</v>
      </c>
      <c r="S51" s="18">
        <v>102.98461443477174</v>
      </c>
      <c r="T51" s="43">
        <v>3</v>
      </c>
      <c r="U51" s="18">
        <v>102.84998336170635</v>
      </c>
      <c r="V51" s="18">
        <v>102.90143407874572</v>
      </c>
      <c r="W51" s="43">
        <v>3</v>
      </c>
      <c r="X51" s="18">
        <v>102.74265717680488</v>
      </c>
      <c r="Y51" s="18">
        <v>102.79405420390682</v>
      </c>
      <c r="Z51" s="43">
        <v>3.01</v>
      </c>
      <c r="AA51" s="18">
        <v>102.65990503287705</v>
      </c>
      <c r="AB51" s="18">
        <v>102.71126066320865</v>
      </c>
      <c r="AC51" s="43">
        <v>3.01</v>
      </c>
      <c r="AD51" s="18">
        <v>102.57962214073989</v>
      </c>
      <c r="AE51" s="18">
        <v>102.63093760954466</v>
      </c>
      <c r="AF51" s="43">
        <v>3.01</v>
      </c>
      <c r="AG51" s="18">
        <v>102.49645578772973</v>
      </c>
      <c r="AH51" s="18">
        <v>102.547729652556</v>
      </c>
      <c r="AI51" s="43">
        <v>3.01</v>
      </c>
      <c r="AJ51" s="18">
        <v>102.86036409852045</v>
      </c>
      <c r="AK51" s="18">
        <v>102.9118200085247</v>
      </c>
      <c r="AL51" s="43">
        <v>2.82</v>
      </c>
      <c r="AM51" s="18">
        <v>102.77096633921721</v>
      </c>
      <c r="AN51" s="18">
        <v>102.82237752798119</v>
      </c>
      <c r="AO51" s="43">
        <v>2.82</v>
      </c>
      <c r="AP51" s="18">
        <v>102.65754892266308</v>
      </c>
      <c r="AQ51" s="18">
        <v>102.70890337435026</v>
      </c>
      <c r="AR51" s="43">
        <v>2.8250000000000002</v>
      </c>
      <c r="AS51" s="18">
        <v>102.56490947059922</v>
      </c>
      <c r="AT51" s="18">
        <v>102.6162175793889</v>
      </c>
      <c r="AU51" s="43">
        <v>2.8250000000000002</v>
      </c>
      <c r="AV51" s="18">
        <v>102.46565249748035</v>
      </c>
      <c r="AW51" s="18">
        <v>102.51691095295682</v>
      </c>
      <c r="AX51" s="43">
        <v>2.8250000000000002</v>
      </c>
      <c r="AY51" s="128">
        <v>102.53658546605818</v>
      </c>
      <c r="AZ51" s="128">
        <v>102.58787940576106</v>
      </c>
      <c r="BA51" s="43">
        <v>2.74</v>
      </c>
      <c r="BB51" s="18">
        <v>102.42988304644648</v>
      </c>
      <c r="BC51" s="18">
        <v>102.4811236082506</v>
      </c>
      <c r="BD51" s="43">
        <v>2.74</v>
      </c>
      <c r="BE51" s="18">
        <v>102.32293371745924</v>
      </c>
      <c r="BF51" s="18">
        <v>102.37412077784815</v>
      </c>
      <c r="BG51" s="43">
        <v>2.74</v>
      </c>
      <c r="BH51" s="18">
        <v>102.29685562649912</v>
      </c>
      <c r="BI51" s="18">
        <v>102.34802964131978</v>
      </c>
      <c r="BJ51" s="43">
        <v>2.6949999999999998</v>
      </c>
      <c r="BK51" s="18">
        <v>102.39145680186071</v>
      </c>
      <c r="BL51" s="18">
        <v>102.44267814093118</v>
      </c>
      <c r="BM51" s="43">
        <v>2.57</v>
      </c>
      <c r="BN51" s="18">
        <v>102.2775405908811</v>
      </c>
      <c r="BO51" s="18">
        <v>102.32870494335278</v>
      </c>
      <c r="BP51" s="43">
        <v>2.57</v>
      </c>
      <c r="BQ51" s="18">
        <v>102.18126718995947</v>
      </c>
      <c r="BR51" s="18">
        <v>102.23238338165029</v>
      </c>
      <c r="BS51" s="43">
        <v>2.5499999999999998</v>
      </c>
      <c r="BT51" s="18">
        <v>102.29596799995822</v>
      </c>
      <c r="BU51" s="18">
        <v>102.34714157074359</v>
      </c>
      <c r="BV51" s="43">
        <v>2.38</v>
      </c>
      <c r="BW51" s="18">
        <v>102.17091723914939</v>
      </c>
      <c r="BX51" s="18">
        <v>102.22202825327602</v>
      </c>
      <c r="BY51" s="43">
        <v>2.38</v>
      </c>
      <c r="BZ51" s="20">
        <v>102.01973986636034</v>
      </c>
      <c r="CA51" s="20">
        <v>102.07077525398732</v>
      </c>
      <c r="CB51" s="21">
        <v>2.39</v>
      </c>
      <c r="CC51" s="18">
        <v>101.85110789670449</v>
      </c>
      <c r="CD51" s="18">
        <v>101.90205892616757</v>
      </c>
      <c r="CE51" s="43">
        <v>2.42</v>
      </c>
      <c r="CF51" s="18">
        <v>101.71520491034219</v>
      </c>
      <c r="CG51" s="18">
        <v>101.76608795431935</v>
      </c>
      <c r="CH51" s="166">
        <v>2.42</v>
      </c>
      <c r="CI51" s="18">
        <v>101.58342126636461</v>
      </c>
      <c r="CJ51" s="18">
        <v>101.63423838555738</v>
      </c>
      <c r="CK51" s="43">
        <v>2.42</v>
      </c>
      <c r="CL51" s="18">
        <v>101.44697083530311</v>
      </c>
      <c r="CM51" s="18">
        <v>101.49771969515068</v>
      </c>
      <c r="CN51" s="43">
        <v>2.42</v>
      </c>
      <c r="CO51" s="18">
        <v>101.82296253092211</v>
      </c>
      <c r="CP51" s="18">
        <v>101.87389948066244</v>
      </c>
      <c r="CQ51" s="43">
        <v>1.8053999999999999</v>
      </c>
      <c r="CR51" s="18">
        <v>101.63998152688242</v>
      </c>
      <c r="CS51" s="18">
        <v>101.69082694035259</v>
      </c>
      <c r="CT51" s="43">
        <v>1.8053999999999999</v>
      </c>
      <c r="CU51" s="18">
        <v>101.44311496023815</v>
      </c>
      <c r="CV51" s="18">
        <v>101.49386189118374</v>
      </c>
      <c r="CW51" s="43">
        <v>1.8166</v>
      </c>
      <c r="CX51" s="18">
        <v>101.26050698969</v>
      </c>
      <c r="CY51" s="18">
        <v>101.31116257097548</v>
      </c>
      <c r="CZ51" s="43">
        <v>1.8166</v>
      </c>
      <c r="DA51" s="18">
        <v>101.07152672783744</v>
      </c>
      <c r="DB51" s="18">
        <v>101.12208777172329</v>
      </c>
      <c r="DC51" s="43">
        <v>1.8166</v>
      </c>
      <c r="DD51" s="166">
        <v>100.87650134469364</v>
      </c>
      <c r="DE51" s="166">
        <v>100.92696482710718</v>
      </c>
      <c r="DF51" s="43">
        <v>1.8304</v>
      </c>
      <c r="DG51" s="18">
        <v>100.73835024240407</v>
      </c>
      <c r="DH51" s="18">
        <v>100.78874461471142</v>
      </c>
      <c r="DI51" s="43">
        <v>1.7176</v>
      </c>
      <c r="DJ51">
        <v>100.54241161256894</v>
      </c>
      <c r="DK51">
        <v>100.59270796655221</v>
      </c>
      <c r="DL51">
        <v>1.7083999999999999</v>
      </c>
      <c r="DM51" s="166">
        <v>100.35053381466811</v>
      </c>
      <c r="DN51" s="166">
        <v>100.40073418175899</v>
      </c>
      <c r="DO51" s="166">
        <v>1.7023999999999999</v>
      </c>
      <c r="DP51" s="43">
        <v>100.14925442931575</v>
      </c>
      <c r="DQ51" s="43">
        <v>100.19935410636893</v>
      </c>
      <c r="DR51" s="43">
        <v>1.716</v>
      </c>
      <c r="DS51" s="18">
        <v>99.956394777698506</v>
      </c>
      <c r="DT51" s="18">
        <v>100.00639797668684</v>
      </c>
      <c r="DU51" s="43">
        <v>1.7296</v>
      </c>
    </row>
    <row r="52" spans="1:125" x14ac:dyDescent="0.35">
      <c r="A52" s="9" t="s">
        <v>175</v>
      </c>
      <c r="B52" s="15" t="s">
        <v>9</v>
      </c>
      <c r="C52" s="16">
        <v>41481</v>
      </c>
      <c r="D52" s="16">
        <v>44038</v>
      </c>
      <c r="E52" s="30">
        <v>4.2617190000000003</v>
      </c>
      <c r="F52" s="18">
        <v>100.59278198834167</v>
      </c>
      <c r="G52" s="18">
        <v>100.64310354011172</v>
      </c>
      <c r="H52" s="43">
        <v>4.05</v>
      </c>
      <c r="I52" s="18">
        <v>100.48973093104371</v>
      </c>
      <c r="J52" s="18">
        <v>100.54000093150945</v>
      </c>
      <c r="K52" s="43">
        <v>4.08</v>
      </c>
      <c r="L52" s="18">
        <v>100.21362467555095</v>
      </c>
      <c r="M52" s="18">
        <v>100.26375655382786</v>
      </c>
      <c r="N52" s="64">
        <v>4.2505080065617156</v>
      </c>
      <c r="O52" s="18">
        <v>100.02721641400322</v>
      </c>
      <c r="P52" s="18">
        <v>100.07725504152398</v>
      </c>
      <c r="Q52" s="64">
        <v>4.2584291487928301</v>
      </c>
      <c r="R52" s="18">
        <v>101.00114710762672</v>
      </c>
      <c r="S52" s="18">
        <v>101.05167294409877</v>
      </c>
      <c r="T52" s="43">
        <v>4.2173661017542576</v>
      </c>
      <c r="U52" s="18">
        <v>100.80313861894211</v>
      </c>
      <c r="V52" s="18">
        <v>100.85356540164292</v>
      </c>
      <c r="W52" s="43">
        <v>4.2256503109513037</v>
      </c>
      <c r="X52" s="18">
        <v>100.61121446748292</v>
      </c>
      <c r="Y52" s="18">
        <v>100.66154524010297</v>
      </c>
      <c r="Z52" s="43">
        <v>4.2337110858319669</v>
      </c>
      <c r="AA52" s="18">
        <v>100.41257921191121</v>
      </c>
      <c r="AB52" s="18">
        <v>100.46281061721982</v>
      </c>
      <c r="AC52" s="43">
        <v>4.2420861747914511</v>
      </c>
      <c r="AD52" s="18">
        <v>100.22004755264373</v>
      </c>
      <c r="AE52" s="18">
        <v>100.27018264396571</v>
      </c>
      <c r="AF52" s="43">
        <v>4.2502356010782352</v>
      </c>
      <c r="AG52" s="18">
        <v>100.02078354624601</v>
      </c>
      <c r="AH52" s="18">
        <v>100.07081895572387</v>
      </c>
      <c r="AI52" s="43">
        <v>4.2587030309860747</v>
      </c>
      <c r="AJ52" s="18">
        <v>100.92901486462927</v>
      </c>
      <c r="AK52" s="18">
        <v>100.97950461693773</v>
      </c>
      <c r="AL52" s="43">
        <v>4.2203801812721151</v>
      </c>
      <c r="AM52" s="18">
        <v>100.75937428142153</v>
      </c>
      <c r="AN52" s="18">
        <v>100.80977917100702</v>
      </c>
      <c r="AO52" s="43">
        <v>4.2274857013333031</v>
      </c>
      <c r="AP52" s="18">
        <v>100.56551093698107</v>
      </c>
      <c r="AQ52" s="18">
        <v>100.61581884640427</v>
      </c>
      <c r="AR52" s="43">
        <v>4.2356351604172255</v>
      </c>
      <c r="AS52" s="18">
        <v>100.38913006826061</v>
      </c>
      <c r="AT52" s="18">
        <v>100.43934974313217</v>
      </c>
      <c r="AU52" s="43">
        <v>4.2430770518717011</v>
      </c>
      <c r="AV52" s="18">
        <v>100.20027345964409</v>
      </c>
      <c r="AW52" s="18">
        <v>100.25039865897358</v>
      </c>
      <c r="AX52" s="43">
        <v>4.2510743667935795</v>
      </c>
      <c r="AY52" s="128">
        <v>100.01720197604038</v>
      </c>
      <c r="AZ52" s="128">
        <v>100.0672355938373</v>
      </c>
      <c r="BA52" s="43">
        <v>4.2588555331915865</v>
      </c>
      <c r="BB52" s="18">
        <v>100.96515902431754</v>
      </c>
      <c r="BC52" s="18">
        <v>101.01566685774641</v>
      </c>
      <c r="BD52" s="43">
        <v>4.2188693423184471</v>
      </c>
      <c r="BE52" s="18">
        <v>100.77395739469813</v>
      </c>
      <c r="BF52" s="18">
        <v>100.82436957948786</v>
      </c>
      <c r="BG52" s="43">
        <v>4.2268739370992527</v>
      </c>
      <c r="BH52" s="18">
        <v>100.58861867323697</v>
      </c>
      <c r="BI52" s="18">
        <v>100.63893814230812</v>
      </c>
      <c r="BJ52" s="43">
        <v>4.2346621284633708</v>
      </c>
      <c r="BK52" s="18">
        <v>100.39678642321151</v>
      </c>
      <c r="BL52" s="18">
        <v>100.44700992817559</v>
      </c>
      <c r="BM52" s="43">
        <v>4.2427534707576982</v>
      </c>
      <c r="BN52" s="18">
        <v>100.21703960456104</v>
      </c>
      <c r="BO52" s="18">
        <v>100.26717319115662</v>
      </c>
      <c r="BP52" s="43">
        <v>4.2503631690854089</v>
      </c>
      <c r="BQ52" s="18">
        <v>100.01837146802201</v>
      </c>
      <c r="BR52" s="18">
        <v>100.06840567085743</v>
      </c>
      <c r="BS52" s="43">
        <v>4.2588057353662077</v>
      </c>
      <c r="BT52" s="18">
        <v>101.0086899590849</v>
      </c>
      <c r="BU52" s="18">
        <v>101.05921956886934</v>
      </c>
      <c r="BV52" s="43">
        <v>4.2170511687909338</v>
      </c>
      <c r="BW52" s="18">
        <v>100.82518370223151</v>
      </c>
      <c r="BX52" s="18">
        <v>100.875621512988</v>
      </c>
      <c r="BY52" s="43">
        <v>4.224726386891497</v>
      </c>
      <c r="BZ52" s="20">
        <v>100.62171514542668</v>
      </c>
      <c r="CA52" s="20">
        <v>100.67205117101217</v>
      </c>
      <c r="CB52" s="21">
        <v>4.2332692643369256</v>
      </c>
      <c r="CC52" s="18">
        <v>100.42450856218697</v>
      </c>
      <c r="CD52" s="18">
        <v>100.47474593515454</v>
      </c>
      <c r="CE52" s="43">
        <v>4.2415822606314162</v>
      </c>
      <c r="CF52" s="18">
        <v>100.2204163672187</v>
      </c>
      <c r="CG52" s="18">
        <v>100.27055164304022</v>
      </c>
      <c r="CH52" s="166">
        <v>4.2502199600652197</v>
      </c>
      <c r="CI52" s="18">
        <v>100.02260533898111</v>
      </c>
      <c r="CJ52" s="18">
        <v>100.07264165981101</v>
      </c>
      <c r="CK52" s="43">
        <v>4.2586254637779772</v>
      </c>
      <c r="CL52" s="18">
        <v>101.04373798052121</v>
      </c>
      <c r="CM52" s="18">
        <v>101.09428512308276</v>
      </c>
      <c r="CN52" s="43">
        <v>4.2155884428198265</v>
      </c>
      <c r="CO52" s="18">
        <v>100.83767124566964</v>
      </c>
      <c r="CP52" s="18">
        <v>100.8881153033213</v>
      </c>
      <c r="CQ52" s="43">
        <v>4.2242032048939482</v>
      </c>
      <c r="CR52" s="18">
        <v>100.63795210231595</v>
      </c>
      <c r="CS52" s="18">
        <v>100.68829625044117</v>
      </c>
      <c r="CT52" s="43">
        <v>4.2325862674246286</v>
      </c>
      <c r="CU52" s="18">
        <v>100.43126547286421</v>
      </c>
      <c r="CV52" s="18">
        <v>100.4815062259772</v>
      </c>
      <c r="CW52" s="43">
        <v>4.2412968914057041</v>
      </c>
      <c r="CX52" s="18">
        <v>100.23094552987834</v>
      </c>
      <c r="CY52" s="18">
        <v>100.28108607291479</v>
      </c>
      <c r="CZ52" s="43">
        <v>4.2497734786211696</v>
      </c>
      <c r="DA52" s="18">
        <v>100.02363714104555</v>
      </c>
      <c r="DB52" s="18">
        <v>100.07367397803456</v>
      </c>
      <c r="DC52" s="43">
        <v>4.2585815335763684</v>
      </c>
      <c r="DD52" s="166">
        <v>101.01933112489226</v>
      </c>
      <c r="DE52" s="166">
        <v>101.06986605792122</v>
      </c>
      <c r="DF52" s="43">
        <v>4.2166069534095261</v>
      </c>
      <c r="DG52" s="18">
        <v>100.82854256443495</v>
      </c>
      <c r="DH52" s="18">
        <v>100.87898205546269</v>
      </c>
      <c r="DI52" s="43">
        <v>4.2245856502169419</v>
      </c>
      <c r="DJ52">
        <v>100.62429051160507</v>
      </c>
      <c r="DK52">
        <v>100.67462782551782</v>
      </c>
      <c r="DL52">
        <v>4.2331609185445531</v>
      </c>
      <c r="DM52" s="166">
        <v>100.42632605335376</v>
      </c>
      <c r="DN52" s="166">
        <v>100.47656433552152</v>
      </c>
      <c r="DO52" s="166">
        <v>4.2415054975096842</v>
      </c>
      <c r="DP52" s="43">
        <v>100.22145108232593</v>
      </c>
      <c r="DQ52" s="43">
        <v>100.2715868757638</v>
      </c>
      <c r="DR52" s="43">
        <v>4.2501760795710322</v>
      </c>
      <c r="DS52" s="18">
        <v>100.02288288148362</v>
      </c>
      <c r="DT52" s="18">
        <v>100.07291934115419</v>
      </c>
      <c r="DU52" s="43">
        <v>4.2586136469863147</v>
      </c>
    </row>
    <row r="53" spans="1:125" x14ac:dyDescent="0.35">
      <c r="A53" s="9" t="s">
        <v>56</v>
      </c>
      <c r="B53" s="15" t="s">
        <v>9</v>
      </c>
      <c r="C53" s="16">
        <v>38197</v>
      </c>
      <c r="D53" s="16">
        <v>44041</v>
      </c>
      <c r="E53" s="30">
        <v>4.4375</v>
      </c>
      <c r="F53" s="18">
        <v>101.12921906040141</v>
      </c>
      <c r="G53" s="18">
        <v>101.17980896488385</v>
      </c>
      <c r="H53" s="43">
        <v>4.05</v>
      </c>
      <c r="I53" s="18">
        <v>101.01437958503386</v>
      </c>
      <c r="J53" s="18">
        <v>101.06491204105438</v>
      </c>
      <c r="K53" s="43">
        <v>4.08</v>
      </c>
      <c r="L53" s="18">
        <v>100.2539477740693</v>
      </c>
      <c r="M53" s="18">
        <v>100.30409982398129</v>
      </c>
      <c r="N53" s="64">
        <v>4.4240464824340675</v>
      </c>
      <c r="O53" s="18">
        <v>100.05369641030046</v>
      </c>
      <c r="P53" s="18">
        <v>100.10374828444267</v>
      </c>
      <c r="Q53" s="64">
        <v>4.4329009413223348</v>
      </c>
      <c r="R53" s="18">
        <v>101.09995341626768</v>
      </c>
      <c r="S53" s="18">
        <v>101.15052868060798</v>
      </c>
      <c r="T53" s="43">
        <v>4.3870260075573224</v>
      </c>
      <c r="U53" s="18">
        <v>100.88724036606442</v>
      </c>
      <c r="V53" s="18">
        <v>100.93770922067475</v>
      </c>
      <c r="W53" s="43">
        <v>4.3962757172332187</v>
      </c>
      <c r="X53" s="18">
        <v>100.68106348983163</v>
      </c>
      <c r="Y53" s="18">
        <v>100.73142920443384</v>
      </c>
      <c r="Z53" s="43">
        <v>4.4052785064670532</v>
      </c>
      <c r="AA53" s="18">
        <v>100.46767712760415</v>
      </c>
      <c r="AB53" s="18">
        <v>100.51793609565196</v>
      </c>
      <c r="AC53" s="43">
        <v>4.4146350117826882</v>
      </c>
      <c r="AD53" s="18">
        <v>100.26084762864907</v>
      </c>
      <c r="AE53" s="18">
        <v>100.31100313021417</v>
      </c>
      <c r="AF53" s="43">
        <v>4.4237420238332783</v>
      </c>
      <c r="AG53" s="18">
        <v>100.0467858231267</v>
      </c>
      <c r="AH53" s="18">
        <v>100.09683424024682</v>
      </c>
      <c r="AI53" s="43">
        <v>4.4332071375497852</v>
      </c>
      <c r="AJ53" s="18">
        <v>101.02536711082894</v>
      </c>
      <c r="AK53" s="18">
        <v>101.07590506336061</v>
      </c>
      <c r="AL53" s="43">
        <v>4.3902649174581239</v>
      </c>
      <c r="AM53" s="18">
        <v>100.84245463687435</v>
      </c>
      <c r="AN53" s="18">
        <v>100.89290108741805</v>
      </c>
      <c r="AO53" s="43">
        <v>4.3982281728177828</v>
      </c>
      <c r="AP53" s="18">
        <v>100.6334084398419</v>
      </c>
      <c r="AQ53" s="18">
        <v>100.6837503149994</v>
      </c>
      <c r="AR53" s="43">
        <v>4.4073646304560841</v>
      </c>
      <c r="AS53" s="18">
        <v>100.44323573160125</v>
      </c>
      <c r="AT53" s="18">
        <v>100.49348247283766</v>
      </c>
      <c r="AU53" s="43">
        <v>4.4157092488056726</v>
      </c>
      <c r="AV53" s="18">
        <v>100.23961176155113</v>
      </c>
      <c r="AW53" s="18">
        <v>100.28975663987106</v>
      </c>
      <c r="AX53" s="43">
        <v>4.4246791982301348</v>
      </c>
      <c r="AY53" s="128">
        <v>100.04222527575412</v>
      </c>
      <c r="AZ53" s="128">
        <v>100.09227141145985</v>
      </c>
      <c r="BA53" s="43">
        <v>4.4334092307270172</v>
      </c>
      <c r="BB53" s="18">
        <v>101.06327628572043</v>
      </c>
      <c r="BC53" s="18">
        <v>101.11383320232159</v>
      </c>
      <c r="BD53" s="43">
        <v>4.3886181143196081</v>
      </c>
      <c r="BE53" s="18">
        <v>100.85737804883476</v>
      </c>
      <c r="BF53" s="18">
        <v>100.90783196481716</v>
      </c>
      <c r="BG53" s="43">
        <v>4.397577386805013</v>
      </c>
      <c r="BH53" s="18">
        <v>100.65779336929266</v>
      </c>
      <c r="BI53" s="18">
        <v>100.70814744301417</v>
      </c>
      <c r="BJ53" s="43">
        <v>4.406296921022169</v>
      </c>
      <c r="BK53" s="18">
        <v>100.451216039713</v>
      </c>
      <c r="BL53" s="18">
        <v>100.50146677309955</v>
      </c>
      <c r="BM53" s="43">
        <v>4.4153584444876497</v>
      </c>
      <c r="BN53" s="18">
        <v>100.2576530814913</v>
      </c>
      <c r="BO53" s="18">
        <v>100.30780698498378</v>
      </c>
      <c r="BP53" s="43">
        <v>4.4238829791825669</v>
      </c>
      <c r="BQ53" s="18">
        <v>100.04371442877073</v>
      </c>
      <c r="BR53" s="18">
        <v>100.09376130942543</v>
      </c>
      <c r="BS53" s="43">
        <v>4.433343239327483</v>
      </c>
      <c r="BT53" s="18">
        <v>101.1065943899662</v>
      </c>
      <c r="BU53" s="18">
        <v>101.15717297645443</v>
      </c>
      <c r="BV53" s="43">
        <v>4.3867378549941112</v>
      </c>
      <c r="BW53" s="18">
        <v>100.90980011278532</v>
      </c>
      <c r="BX53" s="18">
        <v>100.96028025291177</v>
      </c>
      <c r="BY53" s="43">
        <v>4.395292870506883</v>
      </c>
      <c r="BZ53" s="20">
        <v>100.69159802936846</v>
      </c>
      <c r="CA53" s="20">
        <v>100.74196901387539</v>
      </c>
      <c r="CB53" s="21">
        <v>4.4048176181555618</v>
      </c>
      <c r="CC53" s="18">
        <v>100.48011136036099</v>
      </c>
      <c r="CD53" s="18">
        <v>100.5303765486353</v>
      </c>
      <c r="CE53" s="43">
        <v>4.4140887086533436</v>
      </c>
      <c r="CF53" s="18">
        <v>100.26124048001209</v>
      </c>
      <c r="CG53" s="18">
        <v>100.31139617810113</v>
      </c>
      <c r="CH53" s="166">
        <v>4.4237246903844269</v>
      </c>
      <c r="CI53" s="18">
        <v>100.04910559704992</v>
      </c>
      <c r="CJ53" s="18">
        <v>100.09915517463723</v>
      </c>
      <c r="CK53" s="43">
        <v>4.433104347642244</v>
      </c>
      <c r="CL53" s="18">
        <v>101.14336006398187</v>
      </c>
      <c r="CM53" s="18">
        <v>101.19395704250311</v>
      </c>
      <c r="CN53" s="43">
        <v>4.385143273067361</v>
      </c>
      <c r="CO53" s="18">
        <v>100.92257923895744</v>
      </c>
      <c r="CP53" s="18">
        <v>100.97306577184335</v>
      </c>
      <c r="CQ53" s="43">
        <v>4.3947363250580933</v>
      </c>
      <c r="CR53" s="18">
        <v>100.70859925196658</v>
      </c>
      <c r="CS53" s="18">
        <v>100.75897874133724</v>
      </c>
      <c r="CT53" s="43">
        <v>4.4040740144773585</v>
      </c>
      <c r="CU53" s="18">
        <v>100.4871542690841</v>
      </c>
      <c r="CV53" s="18">
        <v>100.53742298057438</v>
      </c>
      <c r="CW53" s="43">
        <v>4.4137793355389707</v>
      </c>
      <c r="CX53" s="18">
        <v>100.27253058266949</v>
      </c>
      <c r="CY53" s="18">
        <v>100.3226919286338</v>
      </c>
      <c r="CZ53" s="43">
        <v>4.4232266047612523</v>
      </c>
      <c r="DA53" s="18">
        <v>100.05041944399422</v>
      </c>
      <c r="DB53" s="18">
        <v>100.10046967883363</v>
      </c>
      <c r="DC53" s="43">
        <v>4.4330461327878412</v>
      </c>
      <c r="DD53" s="166">
        <v>101.11778907410697</v>
      </c>
      <c r="DE53" s="166">
        <v>101.16837326073733</v>
      </c>
      <c r="DF53" s="43">
        <v>4.3862522021219057</v>
      </c>
      <c r="DG53" s="18">
        <v>100.91323740054818</v>
      </c>
      <c r="DH53" s="18">
        <v>100.96371926017827</v>
      </c>
      <c r="DI53" s="43">
        <v>4.3951431588656051</v>
      </c>
      <c r="DJ53">
        <v>100.69425100464457</v>
      </c>
      <c r="DK53">
        <v>100.74462331630272</v>
      </c>
      <c r="DL53">
        <v>4.4047015651324726</v>
      </c>
      <c r="DM53" s="166">
        <v>100.48200577807854</v>
      </c>
      <c r="DN53" s="166">
        <v>100.53227191403556</v>
      </c>
      <c r="DO53" s="166">
        <v>4.4140054885007221</v>
      </c>
      <c r="DP53" s="43">
        <v>100.26235152787821</v>
      </c>
      <c r="DQ53" s="43">
        <v>100.31250778176909</v>
      </c>
      <c r="DR53" s="43">
        <v>4.4236756692932326</v>
      </c>
      <c r="DS53" s="18">
        <v>100.04945900591308</v>
      </c>
      <c r="DT53" s="18">
        <v>100.09950876029322</v>
      </c>
      <c r="DU53" s="43">
        <v>4.4330886884034708</v>
      </c>
    </row>
    <row r="54" spans="1:125" x14ac:dyDescent="0.35">
      <c r="A54" s="9" t="s">
        <v>27</v>
      </c>
      <c r="B54" s="15" t="s">
        <v>9</v>
      </c>
      <c r="C54" s="16">
        <v>37102</v>
      </c>
      <c r="D54" s="16">
        <v>44042</v>
      </c>
      <c r="E54" s="30">
        <v>4.78125</v>
      </c>
      <c r="F54" s="18">
        <v>102.17703835740917</v>
      </c>
      <c r="G54" s="18">
        <v>102.22815243362598</v>
      </c>
      <c r="H54" s="43">
        <v>4.05</v>
      </c>
      <c r="I54" s="18">
        <v>102.03949131935396</v>
      </c>
      <c r="J54" s="18">
        <v>102.09053658764778</v>
      </c>
      <c r="K54" s="43">
        <v>4.08</v>
      </c>
      <c r="L54" s="18">
        <v>100.30295752908184</v>
      </c>
      <c r="M54" s="18">
        <v>100.35313409612989</v>
      </c>
      <c r="N54" s="64">
        <v>4.7644251901689119</v>
      </c>
      <c r="O54" s="18">
        <v>100.07559029750608</v>
      </c>
      <c r="P54" s="18">
        <v>100.12565312406811</v>
      </c>
      <c r="Q54" s="64">
        <v>4.7752497495076893</v>
      </c>
      <c r="R54" s="18">
        <v>101.26352007978748</v>
      </c>
      <c r="S54" s="18">
        <v>101.31417716837166</v>
      </c>
      <c r="T54" s="43">
        <v>4.7192309444058882</v>
      </c>
      <c r="U54" s="18">
        <v>101.02200373535661</v>
      </c>
      <c r="V54" s="18">
        <v>101.07254000535929</v>
      </c>
      <c r="W54" s="43">
        <v>4.7305133518426254</v>
      </c>
      <c r="X54" s="18">
        <v>100.78790862268568</v>
      </c>
      <c r="Y54" s="18">
        <v>100.83832778657896</v>
      </c>
      <c r="Z54" s="43">
        <v>4.7415006822796189</v>
      </c>
      <c r="AA54" s="18">
        <v>100.54562779361885</v>
      </c>
      <c r="AB54" s="18">
        <v>100.5959257564971</v>
      </c>
      <c r="AC54" s="43">
        <v>4.7529260892469081</v>
      </c>
      <c r="AD54" s="18">
        <v>100.31079168713478</v>
      </c>
      <c r="AE54" s="18">
        <v>100.36097217322138</v>
      </c>
      <c r="AF54" s="43">
        <v>4.7640530940131205</v>
      </c>
      <c r="AG54" s="18">
        <v>100.06774395356776</v>
      </c>
      <c r="AH54" s="18">
        <v>100.11780285499525</v>
      </c>
      <c r="AI54" s="43">
        <v>4.7756241783740325</v>
      </c>
      <c r="AJ54" s="18">
        <v>101.18573160123397</v>
      </c>
      <c r="AK54" s="18">
        <v>101.23634977612203</v>
      </c>
      <c r="AL54" s="43">
        <v>4.7228589440190607</v>
      </c>
      <c r="AM54" s="18">
        <v>100.97682187712709</v>
      </c>
      <c r="AN54" s="18">
        <v>101.02733554489954</v>
      </c>
      <c r="AO54" s="43">
        <v>4.7326300097017509</v>
      </c>
      <c r="AP54" s="18">
        <v>100.73801916608893</v>
      </c>
      <c r="AQ54" s="18">
        <v>100.78841337277531</v>
      </c>
      <c r="AR54" s="43">
        <v>4.7438488611940963</v>
      </c>
      <c r="AS54" s="18">
        <v>100.52083072276801</v>
      </c>
      <c r="AT54" s="18">
        <v>100.57111628090846</v>
      </c>
      <c r="AU54" s="43">
        <v>4.7540985690616528</v>
      </c>
      <c r="AV54" s="18">
        <v>100.28828014552083</v>
      </c>
      <c r="AW54" s="18">
        <v>100.33844937020592</v>
      </c>
      <c r="AX54" s="43">
        <v>4.7651224730005888</v>
      </c>
      <c r="AY54" s="128">
        <v>100.06285314298488</v>
      </c>
      <c r="AZ54" s="128">
        <v>100.11290959778377</v>
      </c>
      <c r="BA54" s="43">
        <v>4.7758575983949267</v>
      </c>
      <c r="BB54" s="18">
        <v>101.22656345611486</v>
      </c>
      <c r="BC54" s="18">
        <v>101.27720205714343</v>
      </c>
      <c r="BD54" s="43">
        <v>4.7209538799287571</v>
      </c>
      <c r="BE54" s="18">
        <v>100.99187726980868</v>
      </c>
      <c r="BF54" s="18">
        <v>101.04239846904319</v>
      </c>
      <c r="BG54" s="43">
        <v>4.7319244915438672</v>
      </c>
      <c r="BH54" s="18">
        <v>100.76438737967968</v>
      </c>
      <c r="BI54" s="18">
        <v>100.8147947770682</v>
      </c>
      <c r="BJ54" s="43">
        <v>4.742607481940305</v>
      </c>
      <c r="BK54" s="18">
        <v>100.52892715238647</v>
      </c>
      <c r="BL54" s="18">
        <v>100.57921676076685</v>
      </c>
      <c r="BM54" s="43">
        <v>4.7537156820105926</v>
      </c>
      <c r="BN54" s="18">
        <v>100.30830091895045</v>
      </c>
      <c r="BO54" s="18">
        <v>100.35848015902997</v>
      </c>
      <c r="BP54" s="43">
        <v>4.7641713908217218</v>
      </c>
      <c r="BQ54" s="18">
        <v>100.06445013484513</v>
      </c>
      <c r="BR54" s="18">
        <v>100.11450738853939</v>
      </c>
      <c r="BS54" s="43">
        <v>4.7757813774623168</v>
      </c>
      <c r="BT54" s="18">
        <v>101.26758568332259</v>
      </c>
      <c r="BU54" s="18">
        <v>101.31824480572546</v>
      </c>
      <c r="BV54" s="43">
        <v>4.7190414807993335</v>
      </c>
      <c r="BW54" s="18">
        <v>101.04476307929275</v>
      </c>
      <c r="BX54" s="18">
        <v>101.09531073466007</v>
      </c>
      <c r="BY54" s="43">
        <v>4.7294478500087047</v>
      </c>
      <c r="BZ54" s="20">
        <v>100.79770123822608</v>
      </c>
      <c r="CA54" s="20">
        <v>100.84812530087652</v>
      </c>
      <c r="CB54" s="21">
        <v>4.7410400398969479</v>
      </c>
      <c r="CC54" s="18">
        <v>100.55824300305322</v>
      </c>
      <c r="CD54" s="18">
        <v>100.60854727669157</v>
      </c>
      <c r="CE54" s="43">
        <v>4.7523298262628764</v>
      </c>
      <c r="CF54" s="18">
        <v>100.3104239088992</v>
      </c>
      <c r="CG54" s="18">
        <v>100.3606042110047</v>
      </c>
      <c r="CH54" s="166">
        <v>4.7640705609420078</v>
      </c>
      <c r="CI54" s="18">
        <v>100.07023172595397</v>
      </c>
      <c r="CJ54" s="18">
        <v>100.12029187188992</v>
      </c>
      <c r="CK54" s="43">
        <v>4.7755054550958596</v>
      </c>
      <c r="CL54" s="18">
        <v>101.30725760573822</v>
      </c>
      <c r="CM54" s="18">
        <v>101.35793657402522</v>
      </c>
      <c r="CN54" s="43">
        <v>4.7171935041397441</v>
      </c>
      <c r="CO54" s="18">
        <v>101.05765528552929</v>
      </c>
      <c r="CP54" s="18">
        <v>101.1082093902244</v>
      </c>
      <c r="CQ54" s="43">
        <v>4.7288445011887168</v>
      </c>
      <c r="CR54" s="18">
        <v>100.81574160835515</v>
      </c>
      <c r="CS54" s="18">
        <v>100.86617469570299</v>
      </c>
      <c r="CT54" s="43">
        <v>4.7401916593191533</v>
      </c>
      <c r="CU54" s="18">
        <v>100.56538842881618</v>
      </c>
      <c r="CV54" s="18">
        <v>100.61569627695465</v>
      </c>
      <c r="CW54" s="43">
        <v>4.7519921611824225</v>
      </c>
      <c r="CX54" s="18">
        <v>100.32274702146141</v>
      </c>
      <c r="CY54" s="18">
        <v>100.3729334882055</v>
      </c>
      <c r="CZ54" s="43">
        <v>4.7634853678574904</v>
      </c>
      <c r="DA54" s="18">
        <v>100.07164072384042</v>
      </c>
      <c r="DB54" s="18">
        <v>100.12170157462772</v>
      </c>
      <c r="DC54" s="43">
        <v>4.7754382164951519</v>
      </c>
      <c r="DD54" s="166">
        <v>101.27974133946742</v>
      </c>
      <c r="DE54" s="166">
        <v>101.33040654273879</v>
      </c>
      <c r="DF54" s="43">
        <v>4.7184750985711092</v>
      </c>
      <c r="DG54" s="18">
        <v>101.04823078176688</v>
      </c>
      <c r="DH54" s="18">
        <v>101.09878017185279</v>
      </c>
      <c r="DI54" s="43">
        <v>4.7292855481268816</v>
      </c>
      <c r="DJ54">
        <v>100.80038307774943</v>
      </c>
      <c r="DK54">
        <v>100.85080848199041</v>
      </c>
      <c r="DL54">
        <v>4.7409139023945643</v>
      </c>
      <c r="DM54" s="166">
        <v>100.56016499536129</v>
      </c>
      <c r="DN54" s="166">
        <v>100.61047023047652</v>
      </c>
      <c r="DO54" s="166">
        <v>4.7522389956504574</v>
      </c>
      <c r="DP54" s="43">
        <v>100.31156141720203</v>
      </c>
      <c r="DQ54" s="43">
        <v>100.36174228834619</v>
      </c>
      <c r="DR54" s="43">
        <v>4.76401653755984</v>
      </c>
      <c r="DS54" s="18">
        <v>100.07061072912927</v>
      </c>
      <c r="DT54" s="18">
        <v>100.12067106466159</v>
      </c>
      <c r="DU54" s="43">
        <v>4.7754873685495909</v>
      </c>
    </row>
    <row r="55" spans="1:125" x14ac:dyDescent="0.35">
      <c r="A55" s="9" t="s">
        <v>140</v>
      </c>
      <c r="B55" s="15" t="s">
        <v>9</v>
      </c>
      <c r="C55" s="16">
        <v>40770</v>
      </c>
      <c r="D55" s="16">
        <v>44058</v>
      </c>
      <c r="E55" s="30">
        <v>4.28125</v>
      </c>
      <c r="F55" s="18">
        <v>100.66306221932228</v>
      </c>
      <c r="G55" s="18">
        <v>100.71341892878667</v>
      </c>
      <c r="H55" s="43">
        <v>4.05</v>
      </c>
      <c r="I55" s="18">
        <v>100.55731823503</v>
      </c>
      <c r="J55" s="18">
        <v>100.60762204605302</v>
      </c>
      <c r="K55" s="43">
        <v>4.08</v>
      </c>
      <c r="L55" s="18">
        <v>100.34526094181433</v>
      </c>
      <c r="M55" s="18">
        <v>100.3954586711499</v>
      </c>
      <c r="N55" s="64">
        <v>4.2643861153355935</v>
      </c>
      <c r="O55" s="18">
        <v>100.15750576610976</v>
      </c>
      <c r="P55" s="18">
        <v>100.2076095708952</v>
      </c>
      <c r="Q55" s="64">
        <v>4.2723801299452093</v>
      </c>
      <c r="R55" s="18">
        <v>99.95</v>
      </c>
      <c r="S55" s="18">
        <v>100</v>
      </c>
      <c r="T55" s="43">
        <v>4.28125</v>
      </c>
      <c r="U55" s="18">
        <v>100.93903448544771</v>
      </c>
      <c r="V55" s="18">
        <v>100.98952925007274</v>
      </c>
      <c r="W55" s="43">
        <v>4.2393008778154257</v>
      </c>
      <c r="X55" s="18">
        <v>100.74572356413988</v>
      </c>
      <c r="Y55" s="18">
        <v>100.79612162495235</v>
      </c>
      <c r="Z55" s="43">
        <v>4.2474352494730958</v>
      </c>
      <c r="AA55" s="18">
        <v>100.54565304687125</v>
      </c>
      <c r="AB55" s="18">
        <v>100.59595102238244</v>
      </c>
      <c r="AC55" s="43">
        <v>4.2558869979244278</v>
      </c>
      <c r="AD55" s="18">
        <v>100.35173022813821</v>
      </c>
      <c r="AE55" s="18">
        <v>100.40193119373507</v>
      </c>
      <c r="AF55" s="43">
        <v>4.2641112069238201</v>
      </c>
      <c r="AG55" s="18">
        <v>100.15102641693278</v>
      </c>
      <c r="AH55" s="18">
        <v>100.20112698042298</v>
      </c>
      <c r="AI55" s="43">
        <v>4.2726565349274557</v>
      </c>
      <c r="AJ55" s="18">
        <v>99.95</v>
      </c>
      <c r="AK55" s="18">
        <v>100</v>
      </c>
      <c r="AL55" s="43">
        <v>4.28125</v>
      </c>
      <c r="AM55" s="18">
        <v>100.8886804381374</v>
      </c>
      <c r="AN55" s="18">
        <v>100.93915001314396</v>
      </c>
      <c r="AO55" s="43">
        <v>4.2414167341834261</v>
      </c>
      <c r="AP55" s="18">
        <v>100.69340659934598</v>
      </c>
      <c r="AQ55" s="18">
        <v>100.74377848859027</v>
      </c>
      <c r="AR55" s="43">
        <v>4.2496420763937035</v>
      </c>
      <c r="AS55" s="18">
        <v>100.51568554832399</v>
      </c>
      <c r="AT55" s="18">
        <v>100.56596853259028</v>
      </c>
      <c r="AU55" s="43">
        <v>4.2571558375759899</v>
      </c>
      <c r="AV55" s="18">
        <v>100.3253939638723</v>
      </c>
      <c r="AW55" s="18">
        <v>100.37558175474967</v>
      </c>
      <c r="AX55" s="43">
        <v>4.2652305721729133</v>
      </c>
      <c r="AY55" s="128">
        <v>100.1409314611404</v>
      </c>
      <c r="AZ55" s="128">
        <v>100.1910269746277</v>
      </c>
      <c r="BA55" s="43">
        <v>4.2730872507017823</v>
      </c>
      <c r="BB55" s="18">
        <v>99.95</v>
      </c>
      <c r="BC55" s="18">
        <v>100</v>
      </c>
      <c r="BD55" s="43">
        <v>4.28125</v>
      </c>
      <c r="BE55" s="18">
        <v>100.90545900632299</v>
      </c>
      <c r="BF55" s="18">
        <v>100.95593697481038</v>
      </c>
      <c r="BG55" s="43">
        <v>4.240711471053177</v>
      </c>
      <c r="BH55" s="18">
        <v>100.71873552204292</v>
      </c>
      <c r="BI55" s="18">
        <v>100.76912008208396</v>
      </c>
      <c r="BJ55" s="43">
        <v>4.2485733690168201</v>
      </c>
      <c r="BK55" s="18">
        <v>100.52546999264013</v>
      </c>
      <c r="BL55" s="18">
        <v>100.5757578715759</v>
      </c>
      <c r="BM55" s="43">
        <v>4.2567414758799851</v>
      </c>
      <c r="BN55" s="18">
        <v>100.34438019121028</v>
      </c>
      <c r="BO55" s="18">
        <v>100.39457747995024</v>
      </c>
      <c r="BP55" s="43">
        <v>4.26442354504157</v>
      </c>
      <c r="BQ55" s="18">
        <v>100.14422770079956</v>
      </c>
      <c r="BR55" s="18">
        <v>100.19432486323117</v>
      </c>
      <c r="BS55" s="43">
        <v>4.2729466023590241</v>
      </c>
      <c r="BT55" s="18">
        <v>99.95</v>
      </c>
      <c r="BU55" s="18">
        <v>100</v>
      </c>
      <c r="BV55" s="43">
        <v>4.28125</v>
      </c>
      <c r="BW55" s="18">
        <v>100.96440018896337</v>
      </c>
      <c r="BX55" s="18">
        <v>101.01490764278475</v>
      </c>
      <c r="BY55" s="43">
        <v>4.2382358207361079</v>
      </c>
      <c r="BZ55" s="20">
        <v>100.75949664485007</v>
      </c>
      <c r="CA55" s="20">
        <v>100.80990159564789</v>
      </c>
      <c r="CB55" s="21">
        <v>4.2468546563731868</v>
      </c>
      <c r="CC55" s="18">
        <v>100.56089923764958</v>
      </c>
      <c r="CD55" s="18">
        <v>100.6112048400696</v>
      </c>
      <c r="CE55" s="43">
        <v>4.2552417564280489</v>
      </c>
      <c r="CF55" s="18">
        <v>100.35536765708707</v>
      </c>
      <c r="CG55" s="18">
        <v>100.40557044230822</v>
      </c>
      <c r="CH55" s="166">
        <v>4.2639566521460601</v>
      </c>
      <c r="CI55" s="18">
        <v>100.15616154196508</v>
      </c>
      <c r="CJ55" s="18">
        <v>100.20626467430222</v>
      </c>
      <c r="CK55" s="43">
        <v>4.2724374707661585</v>
      </c>
      <c r="CL55" s="18">
        <v>99.95</v>
      </c>
      <c r="CM55" s="18">
        <v>100</v>
      </c>
      <c r="CN55" s="43">
        <v>4.28125</v>
      </c>
      <c r="CO55" s="18">
        <v>100.97876908066796</v>
      </c>
      <c r="CP55" s="18">
        <v>101.02928372252921</v>
      </c>
      <c r="CQ55" s="43">
        <v>4.2376327360274999</v>
      </c>
      <c r="CR55" s="18">
        <v>100.77766005887212</v>
      </c>
      <c r="CS55" s="18">
        <v>100.82807409592007</v>
      </c>
      <c r="CT55" s="43">
        <v>4.2460892349556811</v>
      </c>
      <c r="CU55" s="18">
        <v>100.56953506309391</v>
      </c>
      <c r="CV55" s="18">
        <v>100.6198449855867</v>
      </c>
      <c r="CW55" s="43">
        <v>4.2548763622258292</v>
      </c>
      <c r="CX55" s="18">
        <v>100.36782106060217</v>
      </c>
      <c r="CY55" s="18">
        <v>100.41803007563998</v>
      </c>
      <c r="CZ55" s="43">
        <v>4.2634275904189165</v>
      </c>
      <c r="DA55" s="18">
        <v>100.1590699785169</v>
      </c>
      <c r="DB55" s="18">
        <v>100.20917456579978</v>
      </c>
      <c r="DC55" s="43">
        <v>4.2723134069813407</v>
      </c>
      <c r="DD55" s="166">
        <v>99.95</v>
      </c>
      <c r="DE55" s="166">
        <v>100</v>
      </c>
      <c r="DF55" s="43">
        <v>4.28125</v>
      </c>
      <c r="DG55" s="18">
        <v>100.96826506452319</v>
      </c>
      <c r="DH55" s="18">
        <v>101.01877445174907</v>
      </c>
      <c r="DI55" s="43">
        <v>4.2380735890286516</v>
      </c>
      <c r="DJ55">
        <v>100.76257769717034</v>
      </c>
      <c r="DK55">
        <v>100.81298418926497</v>
      </c>
      <c r="DL55">
        <v>4.2467247988239665</v>
      </c>
      <c r="DM55" s="166">
        <v>100.5632221084113</v>
      </c>
      <c r="DN55" s="166">
        <v>100.61352887284771</v>
      </c>
      <c r="DO55" s="166">
        <v>4.2551434662534424</v>
      </c>
      <c r="DP55" s="43">
        <v>100.35690744550652</v>
      </c>
      <c r="DQ55" s="43">
        <v>100.40711100100702</v>
      </c>
      <c r="DR55" s="43">
        <v>4.263891229732784</v>
      </c>
      <c r="DS55" s="18">
        <v>100.15694387155287</v>
      </c>
      <c r="DT55" s="18">
        <v>100.20704739525048</v>
      </c>
      <c r="DU55" s="43">
        <v>4.2724040985992753</v>
      </c>
    </row>
    <row r="56" spans="1:125" x14ac:dyDescent="0.35">
      <c r="A56" s="9" t="s">
        <v>37</v>
      </c>
      <c r="B56" s="15" t="s">
        <v>9</v>
      </c>
      <c r="C56" s="16">
        <v>37505</v>
      </c>
      <c r="D56" s="16">
        <v>44080</v>
      </c>
      <c r="E56" s="30">
        <v>4.59375</v>
      </c>
      <c r="F56" s="18">
        <v>101.655003877251</v>
      </c>
      <c r="G56" s="18">
        <v>101.70585680565382</v>
      </c>
      <c r="H56" s="43">
        <v>4.05</v>
      </c>
      <c r="I56" s="18">
        <v>101.52719086467143</v>
      </c>
      <c r="J56" s="18">
        <v>101.57797985459872</v>
      </c>
      <c r="K56" s="43">
        <v>4.08</v>
      </c>
      <c r="L56" s="18">
        <v>100.55804693329885</v>
      </c>
      <c r="M56" s="18">
        <v>100.60835110885327</v>
      </c>
      <c r="N56" s="64">
        <v>4.5659728535156976</v>
      </c>
      <c r="O56" s="18">
        <v>100.34589392061308</v>
      </c>
      <c r="P56" s="18">
        <v>100.39609196659637</v>
      </c>
      <c r="Q56" s="64">
        <v>4.5756263117576577</v>
      </c>
      <c r="R56" s="18">
        <v>100.11142382803297</v>
      </c>
      <c r="S56" s="18">
        <v>100.16150458032313</v>
      </c>
      <c r="T56" s="43">
        <v>4.5863428462340101</v>
      </c>
      <c r="U56" s="18">
        <v>101.20715055500217</v>
      </c>
      <c r="V56" s="18">
        <v>101.25777944472453</v>
      </c>
      <c r="W56" s="43">
        <v>4.5366884650158417</v>
      </c>
      <c r="X56" s="18">
        <v>100.98868590290147</v>
      </c>
      <c r="Y56" s="18">
        <v>101.03920550565429</v>
      </c>
      <c r="Z56" s="43">
        <v>4.5465024957494613</v>
      </c>
      <c r="AA56" s="18">
        <v>100.76258209223732</v>
      </c>
      <c r="AB56" s="18">
        <v>100.81298858653058</v>
      </c>
      <c r="AC56" s="43">
        <v>4.5567045123923267</v>
      </c>
      <c r="AD56" s="18">
        <v>100.54342592225846</v>
      </c>
      <c r="AE56" s="18">
        <v>100.59372278365028</v>
      </c>
      <c r="AF56" s="43">
        <v>4.5666368366542178</v>
      </c>
      <c r="AG56" s="18">
        <v>100.31660641307791</v>
      </c>
      <c r="AH56" s="18">
        <v>100.36678980798189</v>
      </c>
      <c r="AI56" s="43">
        <v>4.576962169248012</v>
      </c>
      <c r="AJ56" s="18">
        <v>100.089422320523</v>
      </c>
      <c r="AK56" s="18">
        <v>100.13949206655627</v>
      </c>
      <c r="AL56" s="43">
        <v>4.5873510092769703</v>
      </c>
      <c r="AM56" s="18">
        <v>101.17129197372536</v>
      </c>
      <c r="AN56" s="18">
        <v>101.22190292518795</v>
      </c>
      <c r="AO56" s="43">
        <v>4.5382964232506007</v>
      </c>
      <c r="AP56" s="18">
        <v>100.94931936958228</v>
      </c>
      <c r="AQ56" s="18">
        <v>100.9998192792219</v>
      </c>
      <c r="AR56" s="43">
        <v>4.5482754650285253</v>
      </c>
      <c r="AS56" s="18">
        <v>100.74729541027656</v>
      </c>
      <c r="AT56" s="18">
        <v>100.79769425740525</v>
      </c>
      <c r="AU56" s="43">
        <v>4.5573959145027896</v>
      </c>
      <c r="AV56" s="18">
        <v>100.53098192860163</v>
      </c>
      <c r="AW56" s="18">
        <v>100.58127256488407</v>
      </c>
      <c r="AX56" s="43">
        <v>4.5672021071682236</v>
      </c>
      <c r="AY56" s="128">
        <v>100.32129464096158</v>
      </c>
      <c r="AZ56" s="128">
        <v>100.37148038115215</v>
      </c>
      <c r="BA56" s="43">
        <v>4.5767482780523165</v>
      </c>
      <c r="BB56" s="18">
        <v>100.10425378106453</v>
      </c>
      <c r="BC56" s="18">
        <v>100.1543309465378</v>
      </c>
      <c r="BD56" s="43">
        <v>4.5866713466960665</v>
      </c>
      <c r="BE56" s="18">
        <v>101.16934593485216</v>
      </c>
      <c r="BF56" s="18">
        <v>101.21995591280856</v>
      </c>
      <c r="BG56" s="43">
        <v>4.5383837194684045</v>
      </c>
      <c r="BH56" s="18">
        <v>100.95748359349379</v>
      </c>
      <c r="BI56" s="18">
        <v>101.00798758728743</v>
      </c>
      <c r="BJ56" s="43">
        <v>4.5479076553527493</v>
      </c>
      <c r="BK56" s="18">
        <v>100.7381984418643</v>
      </c>
      <c r="BL56" s="18">
        <v>100.7885927382334</v>
      </c>
      <c r="BM56" s="43">
        <v>4.5578074613372346</v>
      </c>
      <c r="BN56" s="18">
        <v>100.53272825435691</v>
      </c>
      <c r="BO56" s="18">
        <v>100.58301976423903</v>
      </c>
      <c r="BP56" s="43">
        <v>4.567122771584601</v>
      </c>
      <c r="BQ56" s="18">
        <v>100.30562894003862</v>
      </c>
      <c r="BR56" s="18">
        <v>100.35580684346034</v>
      </c>
      <c r="BS56" s="43">
        <v>4.5774630731289374</v>
      </c>
      <c r="BT56" s="18">
        <v>100.08525207846336</v>
      </c>
      <c r="BU56" s="18">
        <v>100.13531973833251</v>
      </c>
      <c r="BV56" s="43">
        <v>4.5875421499667715</v>
      </c>
      <c r="BW56" s="18">
        <v>101.25803924868697</v>
      </c>
      <c r="BX56" s="18">
        <v>101.30869359548471</v>
      </c>
      <c r="BY56" s="43">
        <v>4.5344084865434899</v>
      </c>
      <c r="BZ56" s="20">
        <v>101.02716563243959</v>
      </c>
      <c r="CA56" s="20">
        <v>101.07770448468193</v>
      </c>
      <c r="CB56" s="21">
        <v>4.5447708012563455</v>
      </c>
      <c r="CC56" s="18">
        <v>100.80339741126916</v>
      </c>
      <c r="CD56" s="18">
        <v>100.85382432343087</v>
      </c>
      <c r="CE56" s="43">
        <v>4.5548595016765834</v>
      </c>
      <c r="CF56" s="18">
        <v>100.57181615940331</v>
      </c>
      <c r="CG56" s="18">
        <v>100.62212722301481</v>
      </c>
      <c r="CH56" s="166">
        <v>4.5653477289528954</v>
      </c>
      <c r="CI56" s="18">
        <v>100.34736208089612</v>
      </c>
      <c r="CJ56" s="18">
        <v>100.39756086132678</v>
      </c>
      <c r="CK56" s="43">
        <v>4.5755593667709471</v>
      </c>
      <c r="CL56" s="18">
        <v>100.11507102448419</v>
      </c>
      <c r="CM56" s="18">
        <v>100.16515360128483</v>
      </c>
      <c r="CN56" s="43">
        <v>4.5861757655619222</v>
      </c>
      <c r="CO56" s="18">
        <v>101.25942903720818</v>
      </c>
      <c r="CP56" s="18">
        <v>101.3100840792478</v>
      </c>
      <c r="CQ56" s="43">
        <v>4.5343462516590458</v>
      </c>
      <c r="CR56" s="18">
        <v>101.03315912517213</v>
      </c>
      <c r="CS56" s="18">
        <v>101.08370097565995</v>
      </c>
      <c r="CT56" s="43">
        <v>4.5445011961979249</v>
      </c>
      <c r="CU56" s="18">
        <v>100.79899546574639</v>
      </c>
      <c r="CV56" s="18">
        <v>100.8494201758343</v>
      </c>
      <c r="CW56" s="43">
        <v>4.5550584148036197</v>
      </c>
      <c r="CX56" s="18">
        <v>100.57204488345684</v>
      </c>
      <c r="CY56" s="18">
        <v>100.62235606148758</v>
      </c>
      <c r="CZ56" s="43">
        <v>4.5653373462979587</v>
      </c>
      <c r="DA56" s="18">
        <v>100.33717680762871</v>
      </c>
      <c r="DB56" s="18">
        <v>100.38737049287514</v>
      </c>
      <c r="DC56" s="43">
        <v>4.5760238339204582</v>
      </c>
      <c r="DD56" s="166">
        <v>100.1019499380135</v>
      </c>
      <c r="DE56" s="166">
        <v>100.152025950989</v>
      </c>
      <c r="DF56" s="43">
        <v>4.5867769087846764</v>
      </c>
      <c r="DG56" s="18">
        <v>101.26246723841426</v>
      </c>
      <c r="DH56" s="18">
        <v>101.31312380031441</v>
      </c>
      <c r="DI56" s="43">
        <v>4.5342102066205801</v>
      </c>
      <c r="DJ56">
        <v>101.03080789306813</v>
      </c>
      <c r="DK56">
        <v>101.0813485673518</v>
      </c>
      <c r="DL56">
        <v>4.5446069577703803</v>
      </c>
      <c r="DM56" s="166">
        <v>100.80627983489246</v>
      </c>
      <c r="DN56" s="166">
        <v>100.85670818898696</v>
      </c>
      <c r="DO56" s="166">
        <v>4.5547292614311345</v>
      </c>
      <c r="DP56" s="43">
        <v>100.57391398589095</v>
      </c>
      <c r="DQ56" s="43">
        <v>100.62422609894041</v>
      </c>
      <c r="DR56" s="43">
        <v>4.5652525023975041</v>
      </c>
      <c r="DS56" s="18">
        <v>100.34870117272038</v>
      </c>
      <c r="DT56" s="18">
        <v>100.39890062303189</v>
      </c>
      <c r="DU56" s="43">
        <v>4.5754983087396237</v>
      </c>
    </row>
    <row r="57" spans="1:125" x14ac:dyDescent="0.35">
      <c r="A57" s="9" t="s">
        <v>21</v>
      </c>
      <c r="B57" s="15" t="s">
        <v>9</v>
      </c>
      <c r="C57" s="16">
        <v>36790</v>
      </c>
      <c r="D57" s="16">
        <v>44095</v>
      </c>
      <c r="E57" s="30">
        <v>4.75</v>
      </c>
      <c r="F57" s="18">
        <v>102.16977581122032</v>
      </c>
      <c r="G57" s="18">
        <v>102.22088625434749</v>
      </c>
      <c r="H57" s="43">
        <v>4.05</v>
      </c>
      <c r="I57" s="18">
        <v>102.03068147380893</v>
      </c>
      <c r="J57" s="18">
        <v>102.0817223349764</v>
      </c>
      <c r="K57" s="43">
        <v>4.08</v>
      </c>
      <c r="L57" s="18">
        <v>100.70928363077505</v>
      </c>
      <c r="M57" s="18">
        <v>100.7596634625063</v>
      </c>
      <c r="N57" s="64">
        <v>4.7141880359371422</v>
      </c>
      <c r="O57" s="18">
        <v>100.48499912626801</v>
      </c>
      <c r="P57" s="18">
        <v>100.53526675964783</v>
      </c>
      <c r="Q57" s="64">
        <v>4.7247101968266954</v>
      </c>
      <c r="R57" s="18">
        <v>100.23712138995717</v>
      </c>
      <c r="S57" s="18">
        <v>100.28726502246839</v>
      </c>
      <c r="T57" s="43">
        <v>4.7363939967211275</v>
      </c>
      <c r="U57" s="18">
        <v>99.996597623232745</v>
      </c>
      <c r="V57" s="18">
        <v>100.04662093369959</v>
      </c>
      <c r="W57" s="43">
        <v>4.7477865375861139</v>
      </c>
      <c r="X57" s="18">
        <v>99.763464588679412</v>
      </c>
      <c r="Y57" s="18">
        <v>99.813371274316566</v>
      </c>
      <c r="Z57" s="43">
        <v>4.7588814397878618</v>
      </c>
      <c r="AA57" s="18">
        <v>100.88397097400109</v>
      </c>
      <c r="AB57" s="18">
        <v>100.93443819309763</v>
      </c>
      <c r="AC57" s="43">
        <v>4.7060251040509851</v>
      </c>
      <c r="AD57" s="18">
        <v>100.66218433584891</v>
      </c>
      <c r="AE57" s="18">
        <v>100.71254060615198</v>
      </c>
      <c r="AF57" s="43">
        <v>4.716393779177336</v>
      </c>
      <c r="AG57" s="18">
        <v>100.43261958260813</v>
      </c>
      <c r="AH57" s="18">
        <v>100.48286101311467</v>
      </c>
      <c r="AI57" s="43">
        <v>4.7271743181954653</v>
      </c>
      <c r="AJ57" s="18">
        <v>100.20266262527612</v>
      </c>
      <c r="AK57" s="18">
        <v>100.25278901978601</v>
      </c>
      <c r="AL57" s="43">
        <v>4.7380227986101557</v>
      </c>
      <c r="AM57" s="18">
        <v>99.994621901921647</v>
      </c>
      <c r="AN57" s="18">
        <v>100.04464422403366</v>
      </c>
      <c r="AO57" s="43">
        <v>4.747880345661633</v>
      </c>
      <c r="AP57" s="18">
        <v>101.12066074026241</v>
      </c>
      <c r="AQ57" s="18">
        <v>101.17124636344413</v>
      </c>
      <c r="AR57" s="43">
        <v>4.6950098676616694</v>
      </c>
      <c r="AS57" s="18">
        <v>100.90655462179345</v>
      </c>
      <c r="AT57" s="18">
        <v>100.95703313836262</v>
      </c>
      <c r="AU57" s="43">
        <v>4.7049718601477499</v>
      </c>
      <c r="AV57" s="18">
        <v>100.67730438784551</v>
      </c>
      <c r="AW57" s="18">
        <v>100.72766822195648</v>
      </c>
      <c r="AX57" s="43">
        <v>4.7156854554929541</v>
      </c>
      <c r="AY57" s="128">
        <v>100.45507663128043</v>
      </c>
      <c r="AZ57" s="128">
        <v>100.50532929592839</v>
      </c>
      <c r="BA57" s="43">
        <v>4.7261175434927196</v>
      </c>
      <c r="BB57" s="18">
        <v>100.22505551783716</v>
      </c>
      <c r="BC57" s="18">
        <v>100.27519311439436</v>
      </c>
      <c r="BD57" s="43">
        <v>4.7369642006883801</v>
      </c>
      <c r="BE57" s="18">
        <v>99.994641653111259</v>
      </c>
      <c r="BF57" s="18">
        <v>100.04466398510381</v>
      </c>
      <c r="BG57" s="43">
        <v>4.7478794078485311</v>
      </c>
      <c r="BH57" s="18">
        <v>101.13002015923963</v>
      </c>
      <c r="BI57" s="18">
        <v>101.18061046447187</v>
      </c>
      <c r="BJ57" s="43">
        <v>4.6945753521302338</v>
      </c>
      <c r="BK57" s="18">
        <v>100.8978142317786</v>
      </c>
      <c r="BL57" s="18">
        <v>100.94828837596657</v>
      </c>
      <c r="BM57" s="43">
        <v>4.7053794337843016</v>
      </c>
      <c r="BN57" s="18">
        <v>100.6802372772917</v>
      </c>
      <c r="BO57" s="18">
        <v>100.73060257858099</v>
      </c>
      <c r="BP57" s="43">
        <v>4.7155480841033146</v>
      </c>
      <c r="BQ57" s="18">
        <v>100.43975675904787</v>
      </c>
      <c r="BR57" s="18">
        <v>100.49000175992782</v>
      </c>
      <c r="BS57" s="43">
        <v>4.7268384086088719</v>
      </c>
      <c r="BT57" s="18">
        <v>100.20639479562816</v>
      </c>
      <c r="BU57" s="18">
        <v>100.25652305715673</v>
      </c>
      <c r="BV57" s="43">
        <v>4.7378463317464163</v>
      </c>
      <c r="BW57" s="18">
        <v>99.995280340466692</v>
      </c>
      <c r="BX57" s="18">
        <v>100.04530299196267</v>
      </c>
      <c r="BY57" s="43">
        <v>4.7478490823118404</v>
      </c>
      <c r="BZ57" s="20">
        <v>101.20637419267182</v>
      </c>
      <c r="CA57" s="20">
        <v>101.25700269401882</v>
      </c>
      <c r="CB57" s="21">
        <v>4.6910335815031772</v>
      </c>
      <c r="CC57" s="18">
        <v>100.97008890792783</v>
      </c>
      <c r="CD57" s="18">
        <v>101.02059920753159</v>
      </c>
      <c r="CE57" s="43">
        <v>4.7020113098337903</v>
      </c>
      <c r="CF57" s="18">
        <v>100.7255535500818</v>
      </c>
      <c r="CG57" s="18">
        <v>100.77594152084221</v>
      </c>
      <c r="CH57" s="166">
        <v>4.7134265662183052</v>
      </c>
      <c r="CI57" s="18">
        <v>100.48854404276827</v>
      </c>
      <c r="CJ57" s="18">
        <v>100.53881344949301</v>
      </c>
      <c r="CK57" s="43">
        <v>4.7245435240651865</v>
      </c>
      <c r="CL57" s="18">
        <v>100.24325917559329</v>
      </c>
      <c r="CM57" s="18">
        <v>100.29340587853255</v>
      </c>
      <c r="CN57" s="43">
        <v>4.7361039924726702</v>
      </c>
      <c r="CO57" s="18">
        <v>99.997592530292323</v>
      </c>
      <c r="CP57" s="18">
        <v>100.04761633846155</v>
      </c>
      <c r="CQ57" s="43">
        <v>4.7477393003854562</v>
      </c>
      <c r="CR57" s="18">
        <v>101.21337460568881</v>
      </c>
      <c r="CS57" s="18">
        <v>101.2640066089933</v>
      </c>
      <c r="CT57" s="43">
        <v>4.6907091266307352</v>
      </c>
      <c r="CU57" s="18">
        <v>100.96627176350115</v>
      </c>
      <c r="CV57" s="18">
        <v>101.01678015357794</v>
      </c>
      <c r="CW57" s="43">
        <v>4.7021890747046928</v>
      </c>
      <c r="CX57" s="18">
        <v>100.72678057149722</v>
      </c>
      <c r="CY57" s="18">
        <v>100.77716915607525</v>
      </c>
      <c r="CZ57" s="43">
        <v>4.7133691487638414</v>
      </c>
      <c r="DA57" s="18">
        <v>100.4789343889657</v>
      </c>
      <c r="DB57" s="18">
        <v>100.52919898845992</v>
      </c>
      <c r="DC57" s="43">
        <v>4.7249953722850888</v>
      </c>
      <c r="DD57" s="166">
        <v>100.23070958677671</v>
      </c>
      <c r="DE57" s="166">
        <v>100.2808500117826</v>
      </c>
      <c r="DF57" s="43">
        <v>4.7366969859568346</v>
      </c>
      <c r="DG57" s="18">
        <v>99.998156008588026</v>
      </c>
      <c r="DH57" s="18">
        <v>100.04818009863735</v>
      </c>
      <c r="DI57" s="43">
        <v>4.7477125474116395</v>
      </c>
      <c r="DJ57">
        <v>101.21039945061484</v>
      </c>
      <c r="DK57">
        <v>101.26102996559764</v>
      </c>
      <c r="DL57">
        <v>4.6908470135191811</v>
      </c>
      <c r="DM57" s="166">
        <v>100.97335331410665</v>
      </c>
      <c r="DN57" s="166">
        <v>101.02386524673001</v>
      </c>
      <c r="DO57" s="166">
        <v>4.7018592967108335</v>
      </c>
      <c r="DP57" s="43">
        <v>100.72803240762488</v>
      </c>
      <c r="DQ57" s="43">
        <v>100.77842161843409</v>
      </c>
      <c r="DR57" s="43">
        <v>4.713310571566983</v>
      </c>
      <c r="DS57" s="18">
        <v>100.49026333908181</v>
      </c>
      <c r="DT57" s="18">
        <v>100.54053360588475</v>
      </c>
      <c r="DU57" s="43">
        <v>4.7244626914551979</v>
      </c>
    </row>
    <row r="58" spans="1:125" x14ac:dyDescent="0.35">
      <c r="A58" s="9" t="s">
        <v>253</v>
      </c>
      <c r="B58" s="15" t="s">
        <v>149</v>
      </c>
      <c r="C58" s="16">
        <v>43021</v>
      </c>
      <c r="D58" s="16">
        <v>44117</v>
      </c>
      <c r="E58" s="30">
        <v>3.01</v>
      </c>
      <c r="F58" s="18"/>
      <c r="G58" s="18"/>
      <c r="H58" s="43"/>
      <c r="I58" s="18"/>
      <c r="J58" s="18"/>
      <c r="K58" s="43"/>
      <c r="L58" s="18"/>
      <c r="M58" s="18"/>
      <c r="N58" s="64"/>
      <c r="O58" s="18"/>
      <c r="P58" s="18"/>
      <c r="Q58" s="64"/>
      <c r="R58" s="18"/>
      <c r="S58" s="18"/>
      <c r="T58" s="43"/>
      <c r="U58" s="18"/>
      <c r="V58" s="18"/>
      <c r="W58" s="43"/>
      <c r="X58" s="18">
        <v>99.95</v>
      </c>
      <c r="Y58" s="18">
        <v>100</v>
      </c>
      <c r="Z58" s="43">
        <v>3.01</v>
      </c>
      <c r="AA58" s="18">
        <v>99.95</v>
      </c>
      <c r="AB58" s="18">
        <v>100</v>
      </c>
      <c r="AC58" s="43">
        <v>3.01</v>
      </c>
      <c r="AD58" s="18">
        <v>99.95</v>
      </c>
      <c r="AE58" s="18">
        <v>100</v>
      </c>
      <c r="AF58" s="43">
        <v>3.01</v>
      </c>
      <c r="AG58" s="18">
        <v>99.950000000000017</v>
      </c>
      <c r="AH58" s="18">
        <v>100.00000000000001</v>
      </c>
      <c r="AI58" s="43">
        <v>3.01</v>
      </c>
      <c r="AJ58" s="18">
        <v>99.95</v>
      </c>
      <c r="AK58" s="18">
        <v>100</v>
      </c>
      <c r="AL58" s="43">
        <v>3.01</v>
      </c>
      <c r="AM58" s="18">
        <v>99.925337579143132</v>
      </c>
      <c r="AN58" s="18">
        <v>99.975325241764011</v>
      </c>
      <c r="AO58" s="43">
        <v>3.010742893530086</v>
      </c>
      <c r="AP58" s="18">
        <v>100.39260442366385</v>
      </c>
      <c r="AQ58" s="18">
        <v>100.44282583658214</v>
      </c>
      <c r="AR58" s="43">
        <v>2.9967297066066139</v>
      </c>
      <c r="AS58" s="18">
        <v>100.37898724771334</v>
      </c>
      <c r="AT58" s="18">
        <v>100.42920184863765</v>
      </c>
      <c r="AU58" s="43">
        <v>2.9971362358694598</v>
      </c>
      <c r="AV58" s="18">
        <v>100.36439735499306</v>
      </c>
      <c r="AW58" s="18">
        <v>100.41460465732172</v>
      </c>
      <c r="AX58" s="43">
        <v>2.9975719271833294</v>
      </c>
      <c r="AY58" s="128">
        <v>100.53480944348104</v>
      </c>
      <c r="AZ58" s="128">
        <v>100.58510199447826</v>
      </c>
      <c r="BA58" s="43">
        <v>2.9924908761987812</v>
      </c>
      <c r="BB58" s="18">
        <v>100.51337190588104</v>
      </c>
      <c r="BC58" s="18">
        <v>100.56365373274741</v>
      </c>
      <c r="BD58" s="43">
        <v>2.74</v>
      </c>
      <c r="BE58" s="18">
        <v>100.49188476182374</v>
      </c>
      <c r="BF58" s="18">
        <v>100.5421558397436</v>
      </c>
      <c r="BG58" s="43">
        <v>2.74</v>
      </c>
      <c r="BH58" s="18">
        <v>100.55821878370418</v>
      </c>
      <c r="BI58" s="18">
        <v>100.60852304522679</v>
      </c>
      <c r="BJ58" s="43">
        <v>2.6949999999999998</v>
      </c>
      <c r="BK58" s="18">
        <v>100.76557058345638</v>
      </c>
      <c r="BL58" s="18">
        <v>100.81597857274275</v>
      </c>
      <c r="BM58" s="43">
        <v>2.57</v>
      </c>
      <c r="BN58" s="18">
        <v>100.73247290699906</v>
      </c>
      <c r="BO58" s="18">
        <v>100.78286433916864</v>
      </c>
      <c r="BP58" s="43">
        <v>2.57</v>
      </c>
      <c r="BQ58" s="18">
        <v>100.72994861894836</v>
      </c>
      <c r="BR58" s="18">
        <v>100.78033878834252</v>
      </c>
      <c r="BS58" s="43">
        <v>2.5499999999999998</v>
      </c>
      <c r="BT58" s="18">
        <v>100.69278502492587</v>
      </c>
      <c r="BU58" s="18">
        <v>100.74315660322748</v>
      </c>
      <c r="BV58" s="43">
        <v>2.5499999999999998</v>
      </c>
      <c r="BW58" s="18">
        <v>100.6591490953642</v>
      </c>
      <c r="BX58" s="18">
        <v>100.70950384728783</v>
      </c>
      <c r="BY58" s="43">
        <v>2.5499999999999998</v>
      </c>
      <c r="BZ58" s="20">
        <v>100.85693945114899</v>
      </c>
      <c r="CA58" s="20">
        <v>100.90739314772284</v>
      </c>
      <c r="CB58" s="21">
        <v>2.39</v>
      </c>
      <c r="CC58" s="18">
        <v>100.76628253856299</v>
      </c>
      <c r="CD58" s="18">
        <v>100.81669088400498</v>
      </c>
      <c r="CE58" s="43">
        <v>2.42</v>
      </c>
      <c r="CF58" s="18">
        <v>100.71811707997402</v>
      </c>
      <c r="CG58" s="18">
        <v>100.76850133063934</v>
      </c>
      <c r="CH58" s="166">
        <v>2.42</v>
      </c>
      <c r="CI58" s="18">
        <v>100.67141155998064</v>
      </c>
      <c r="CJ58" s="18">
        <v>100.72177244620374</v>
      </c>
      <c r="CK58" s="43">
        <v>2.42</v>
      </c>
      <c r="CL58" s="18">
        <v>100.62305208118879</v>
      </c>
      <c r="CM58" s="18">
        <v>100.67338877557657</v>
      </c>
      <c r="CN58" s="43">
        <v>2.42</v>
      </c>
      <c r="CO58" s="18">
        <v>100.57459370264878</v>
      </c>
      <c r="CP58" s="18">
        <v>100.62490615572663</v>
      </c>
      <c r="CQ58" s="43">
        <v>2.42</v>
      </c>
      <c r="CR58" s="18">
        <v>100.52760414137289</v>
      </c>
      <c r="CS58" s="18">
        <v>100.57789308791685</v>
      </c>
      <c r="CT58" s="43">
        <v>2.42</v>
      </c>
      <c r="CU58" s="18">
        <v>100.37101544964129</v>
      </c>
      <c r="CV58" s="18">
        <v>100.42122606267262</v>
      </c>
      <c r="CW58" s="43">
        <v>2.54</v>
      </c>
      <c r="CX58" s="18">
        <v>100.92835820927516</v>
      </c>
      <c r="CY58" s="18">
        <v>100.9788476330917</v>
      </c>
      <c r="CZ58" s="43">
        <v>1.8166</v>
      </c>
      <c r="DA58" s="18">
        <v>100.82893527332907</v>
      </c>
      <c r="DB58" s="18">
        <v>100.87937496080947</v>
      </c>
      <c r="DC58" s="43">
        <v>1.8166</v>
      </c>
      <c r="DD58" s="166">
        <v>100.7202862308437</v>
      </c>
      <c r="DE58" s="166">
        <v>100.770671566627</v>
      </c>
      <c r="DF58" s="43">
        <v>1.8304</v>
      </c>
      <c r="DG58" s="18">
        <v>100.62808590891299</v>
      </c>
      <c r="DH58" s="18">
        <v>100.67842512147372</v>
      </c>
      <c r="DI58" s="43">
        <v>1.8304</v>
      </c>
      <c r="DJ58">
        <v>100.52937923079357</v>
      </c>
      <c r="DK58">
        <v>100.57966906532623</v>
      </c>
      <c r="DL58">
        <v>1.8304</v>
      </c>
      <c r="DM58" s="166">
        <v>100.44006024519078</v>
      </c>
      <c r="DN58" s="166">
        <v>100.49030539788971</v>
      </c>
      <c r="DO58" s="166">
        <v>1.8149999999999999</v>
      </c>
      <c r="DP58" s="43">
        <v>100.37221114098487</v>
      </c>
      <c r="DQ58" s="43">
        <v>100.42242235216095</v>
      </c>
      <c r="DR58" s="43">
        <v>1.716</v>
      </c>
      <c r="DS58" s="18">
        <v>100.26353438517681</v>
      </c>
      <c r="DT58" s="18">
        <v>100.3136912307922</v>
      </c>
      <c r="DU58" s="43">
        <v>1.7296</v>
      </c>
    </row>
    <row r="59" spans="1:125" x14ac:dyDescent="0.35">
      <c r="A59" s="9" t="s">
        <v>24</v>
      </c>
      <c r="B59" s="15" t="s">
        <v>9</v>
      </c>
      <c r="C59" s="16">
        <v>36824</v>
      </c>
      <c r="D59" s="16">
        <v>44129</v>
      </c>
      <c r="E59" s="30">
        <v>4.75</v>
      </c>
      <c r="F59" s="18">
        <v>102.2259020394454</v>
      </c>
      <c r="G59" s="18">
        <v>102.27704055972526</v>
      </c>
      <c r="H59" s="43">
        <v>4.05</v>
      </c>
      <c r="I59" s="18">
        <v>102.08450401369122</v>
      </c>
      <c r="J59" s="18">
        <v>102.13557179959101</v>
      </c>
      <c r="K59" s="43">
        <v>4.08</v>
      </c>
      <c r="L59" s="18">
        <v>100.97180909894004</v>
      </c>
      <c r="M59" s="18">
        <v>101.02232025906957</v>
      </c>
      <c r="N59" s="64">
        <v>4.7019312047265664</v>
      </c>
      <c r="O59" s="18">
        <v>100.74791932584965</v>
      </c>
      <c r="P59" s="18">
        <v>100.7983184850922</v>
      </c>
      <c r="Q59" s="64">
        <v>4.7123801977931929</v>
      </c>
      <c r="R59" s="18">
        <v>100.50047784406405</v>
      </c>
      <c r="S59" s="18">
        <v>100.55075322067438</v>
      </c>
      <c r="T59" s="43">
        <v>4.7239825141591743</v>
      </c>
      <c r="U59" s="18">
        <v>100.2603773891837</v>
      </c>
      <c r="V59" s="18">
        <v>100.31053265551145</v>
      </c>
      <c r="W59" s="43">
        <v>4.735295361567414</v>
      </c>
      <c r="X59" s="18">
        <v>100.02765465909262</v>
      </c>
      <c r="Y59" s="18">
        <v>100.07769350584553</v>
      </c>
      <c r="Z59" s="43">
        <v>4.7463124234798162</v>
      </c>
      <c r="AA59" s="18">
        <v>101.1422594136187</v>
      </c>
      <c r="AB59" s="18">
        <v>101.19285584153947</v>
      </c>
      <c r="AC59" s="43">
        <v>4.6940072601944829</v>
      </c>
      <c r="AD59" s="18">
        <v>100.92089980654188</v>
      </c>
      <c r="AE59" s="18">
        <v>100.97138549929153</v>
      </c>
      <c r="AF59" s="43">
        <v>4.704303082018547</v>
      </c>
      <c r="AG59" s="18">
        <v>100.69177706046739</v>
      </c>
      <c r="AH59" s="18">
        <v>100.74214813453465</v>
      </c>
      <c r="AI59" s="43">
        <v>4.715007658618398</v>
      </c>
      <c r="AJ59" s="18">
        <v>100.46226286545684</v>
      </c>
      <c r="AK59" s="18">
        <v>100.51251912501934</v>
      </c>
      <c r="AL59" s="43">
        <v>4.725779476377328</v>
      </c>
      <c r="AM59" s="18">
        <v>100.25462270660238</v>
      </c>
      <c r="AN59" s="18">
        <v>100.30477509414945</v>
      </c>
      <c r="AO59" s="43">
        <v>4.7355671706969975</v>
      </c>
      <c r="AP59" s="18">
        <v>100.01695695262576</v>
      </c>
      <c r="AQ59" s="18">
        <v>100.06699044784968</v>
      </c>
      <c r="AR59" s="43">
        <v>4.7468200839671324</v>
      </c>
      <c r="AS59" s="18">
        <v>101.1749183779782</v>
      </c>
      <c r="AT59" s="18">
        <v>101.22553114354997</v>
      </c>
      <c r="AU59" s="43">
        <v>4.6924920485365789</v>
      </c>
      <c r="AV59" s="18">
        <v>100.94278764493613</v>
      </c>
      <c r="AW59" s="18">
        <v>100.99328428707966</v>
      </c>
      <c r="AX59" s="43">
        <v>4.7032830286990475</v>
      </c>
      <c r="AY59" s="128">
        <v>100.71777484897039</v>
      </c>
      <c r="AZ59" s="128">
        <v>100.7681589284346</v>
      </c>
      <c r="BA59" s="43">
        <v>4.7137905966640146</v>
      </c>
      <c r="BB59" s="18">
        <v>100.48487850332646</v>
      </c>
      <c r="BC59" s="18">
        <v>100.53514607636464</v>
      </c>
      <c r="BD59" s="43">
        <v>4.7247158684108221</v>
      </c>
      <c r="BE59" s="18">
        <v>100.25159210868078</v>
      </c>
      <c r="BF59" s="18">
        <v>100.30174298017086</v>
      </c>
      <c r="BG59" s="43">
        <v>4.7357103265284737</v>
      </c>
      <c r="BH59" s="18">
        <v>100.02545908772278</v>
      </c>
      <c r="BI59" s="18">
        <v>100.07549683614084</v>
      </c>
      <c r="BJ59" s="43">
        <v>4.7464166056326835</v>
      </c>
      <c r="BK59" s="18">
        <v>101.22353160472301</v>
      </c>
      <c r="BL59" s="18">
        <v>101.27416868906754</v>
      </c>
      <c r="BM59" s="43">
        <v>4.6902384502246317</v>
      </c>
      <c r="BN59" s="18">
        <v>100.99489531333633</v>
      </c>
      <c r="BO59" s="18">
        <v>101.04541802234749</v>
      </c>
      <c r="BP59" s="43">
        <v>4.7008563999898305</v>
      </c>
      <c r="BQ59" s="18">
        <v>100.74222131606005</v>
      </c>
      <c r="BR59" s="18">
        <v>100.79261762487248</v>
      </c>
      <c r="BS59" s="43">
        <v>4.7126467314088769</v>
      </c>
      <c r="BT59" s="18">
        <v>100.49705691476076</v>
      </c>
      <c r="BU59" s="18">
        <v>100.54733058005078</v>
      </c>
      <c r="BV59" s="43">
        <v>4.7241433189698521</v>
      </c>
      <c r="BW59" s="18">
        <v>100.27529070018053</v>
      </c>
      <c r="BX59" s="18">
        <v>100.32545342689397</v>
      </c>
      <c r="BY59" s="43">
        <v>4.7345911109798982</v>
      </c>
      <c r="BZ59" s="20">
        <v>100.02940079559563</v>
      </c>
      <c r="CA59" s="20">
        <v>100.07944051585356</v>
      </c>
      <c r="CB59" s="21">
        <v>4.7462295707454052</v>
      </c>
      <c r="CC59" s="18">
        <v>101.26629797705527</v>
      </c>
      <c r="CD59" s="18">
        <v>101.31695645528291</v>
      </c>
      <c r="CE59" s="43">
        <v>4.6882576877409976</v>
      </c>
      <c r="CF59" s="18">
        <v>101.01675892335312</v>
      </c>
      <c r="CG59" s="18">
        <v>101.06729256963794</v>
      </c>
      <c r="CH59" s="166">
        <v>4.6998389679105426</v>
      </c>
      <c r="CI59" s="18">
        <v>100.77491241256027</v>
      </c>
      <c r="CJ59" s="18">
        <v>100.82532507509781</v>
      </c>
      <c r="CK59" s="43">
        <v>4.7111179621410129</v>
      </c>
      <c r="CL59" s="18">
        <v>100.52463479529875</v>
      </c>
      <c r="CM59" s="18">
        <v>100.57492225642696</v>
      </c>
      <c r="CN59" s="43">
        <v>4.7228472997367534</v>
      </c>
      <c r="CO59" s="18">
        <v>100.27398100514736</v>
      </c>
      <c r="CP59" s="18">
        <v>100.3241430766857</v>
      </c>
      <c r="CQ59" s="43">
        <v>4.7346529502566472</v>
      </c>
      <c r="CR59" s="18">
        <v>100.03105412189689</v>
      </c>
      <c r="CS59" s="18">
        <v>100.08109466923149</v>
      </c>
      <c r="CT59" s="43">
        <v>4.7461511244444052</v>
      </c>
      <c r="CU59" s="18">
        <v>101.24023727385877</v>
      </c>
      <c r="CV59" s="18">
        <v>101.29088271521637</v>
      </c>
      <c r="CW59" s="43">
        <v>4.6894645131633688</v>
      </c>
      <c r="CX59" s="18">
        <v>101.00208509288363</v>
      </c>
      <c r="CY59" s="18">
        <v>101.05261139858291</v>
      </c>
      <c r="CZ59" s="43">
        <v>4.7005217720346915</v>
      </c>
      <c r="DA59" s="18">
        <v>100.75562234875294</v>
      </c>
      <c r="DB59" s="18">
        <v>100.80602536143365</v>
      </c>
      <c r="DC59" s="43">
        <v>4.7120199243737408</v>
      </c>
      <c r="DD59" s="166">
        <v>100.50878077140358</v>
      </c>
      <c r="DE59" s="166">
        <v>100.55906030155435</v>
      </c>
      <c r="DF59" s="43">
        <v>4.7235922708066305</v>
      </c>
      <c r="DG59" s="18">
        <v>100.27752098094659</v>
      </c>
      <c r="DH59" s="18">
        <v>100.32768482335827</v>
      </c>
      <c r="DI59" s="43">
        <v>4.7344858085413586</v>
      </c>
      <c r="DJ59">
        <v>100.02994452303477</v>
      </c>
      <c r="DK59">
        <v>100.07998451529241</v>
      </c>
      <c r="DL59">
        <v>4.7462037719182408</v>
      </c>
      <c r="DM59" s="166">
        <v>101.24888741060116</v>
      </c>
      <c r="DN59" s="166">
        <v>101.29953717919075</v>
      </c>
      <c r="DO59" s="166">
        <v>4.6890638716321389</v>
      </c>
      <c r="DP59" s="43">
        <v>101.00266613831054</v>
      </c>
      <c r="DQ59" s="43">
        <v>101.05319273467788</v>
      </c>
      <c r="DR59" s="43">
        <v>4.7004947309991998</v>
      </c>
      <c r="DS59" s="18">
        <v>100.7640274635564</v>
      </c>
      <c r="DT59" s="18">
        <v>100.81443468089685</v>
      </c>
      <c r="DU59" s="43">
        <v>4.7116268766818461</v>
      </c>
    </row>
    <row r="60" spans="1:125" x14ac:dyDescent="0.35">
      <c r="A60" s="9" t="s">
        <v>375</v>
      </c>
      <c r="B60" s="15" t="s">
        <v>149</v>
      </c>
      <c r="C60" s="16">
        <v>43767</v>
      </c>
      <c r="D60" s="16">
        <v>44133</v>
      </c>
      <c r="E60" s="30">
        <v>2.54</v>
      </c>
      <c r="F60" s="18"/>
      <c r="G60" s="18"/>
      <c r="H60" s="43"/>
      <c r="I60" s="18"/>
      <c r="J60" s="18"/>
      <c r="K60" s="43"/>
      <c r="L60" s="18"/>
      <c r="M60" s="18"/>
      <c r="N60" s="64"/>
      <c r="O60" s="18"/>
      <c r="P60" s="18"/>
      <c r="Q60" s="64"/>
      <c r="R60" s="18"/>
      <c r="S60" s="18"/>
      <c r="T60" s="43"/>
      <c r="U60" s="18"/>
      <c r="V60" s="18"/>
      <c r="W60" s="43"/>
      <c r="X60" s="18"/>
      <c r="Y60" s="18"/>
      <c r="Z60" s="43"/>
      <c r="AA60" s="18"/>
      <c r="AB60" s="18"/>
      <c r="AC60" s="43"/>
      <c r="AD60" s="18"/>
      <c r="AE60" s="18"/>
      <c r="AF60" s="43"/>
      <c r="AG60" s="18"/>
      <c r="AH60" s="18"/>
      <c r="AI60" s="43"/>
      <c r="AJ60" s="18"/>
      <c r="AK60" s="18"/>
      <c r="AL60" s="43"/>
      <c r="AM60" s="18"/>
      <c r="AN60" s="18"/>
      <c r="AO60" s="43"/>
      <c r="AP60" s="18"/>
      <c r="AQ60" s="18"/>
      <c r="AR60" s="43"/>
      <c r="AS60" s="18"/>
      <c r="AT60" s="18"/>
      <c r="AU60" s="43"/>
      <c r="AV60" s="18"/>
      <c r="AW60" s="18"/>
      <c r="AX60" s="43"/>
      <c r="AY60" s="128"/>
      <c r="AZ60" s="128"/>
      <c r="BA60" s="43"/>
      <c r="BB60" s="18"/>
      <c r="BC60" s="18"/>
      <c r="BD60" s="43"/>
      <c r="BE60" s="18"/>
      <c r="BF60" s="18"/>
      <c r="BG60" s="43"/>
      <c r="BH60" s="18"/>
      <c r="BI60" s="18"/>
      <c r="BJ60" s="43"/>
      <c r="BK60" s="18"/>
      <c r="BL60" s="18"/>
      <c r="BM60" s="43"/>
      <c r="BN60" s="18"/>
      <c r="BO60" s="18"/>
      <c r="BP60" s="43"/>
      <c r="BQ60" s="18"/>
      <c r="BR60" s="18"/>
      <c r="BS60" s="43"/>
      <c r="BT60" s="18"/>
      <c r="BU60" s="18"/>
      <c r="BV60" s="43"/>
      <c r="BW60" s="18"/>
      <c r="BX60" s="18"/>
      <c r="BY60" s="43"/>
      <c r="BZ60" s="20"/>
      <c r="CA60" s="20"/>
      <c r="CB60" s="21"/>
      <c r="CC60" s="18"/>
      <c r="CD60" s="18"/>
      <c r="CE60" s="43"/>
      <c r="CF60" s="18"/>
      <c r="CG60" s="18"/>
      <c r="CH60" s="166"/>
      <c r="CI60" s="18"/>
      <c r="CJ60" s="18"/>
      <c r="CK60" s="43"/>
      <c r="CL60" s="18"/>
      <c r="CM60" s="18"/>
      <c r="CN60" s="43"/>
      <c r="CO60" s="18"/>
      <c r="CP60" s="18"/>
      <c r="CQ60" s="43"/>
      <c r="CR60" s="18"/>
      <c r="CS60" s="18"/>
      <c r="CT60" s="43"/>
      <c r="CU60" s="18">
        <v>99.950000000000017</v>
      </c>
      <c r="CV60" s="18">
        <v>100.00000000000001</v>
      </c>
      <c r="CW60" s="43">
        <v>2.54</v>
      </c>
      <c r="CX60" s="18">
        <v>99.95</v>
      </c>
      <c r="CY60" s="18">
        <v>100</v>
      </c>
      <c r="CZ60" s="43">
        <v>2.54</v>
      </c>
      <c r="DA60" s="18">
        <v>100.51389884998618</v>
      </c>
      <c r="DB60" s="18">
        <v>100.5641809404564</v>
      </c>
      <c r="DC60" s="43">
        <v>1.8166</v>
      </c>
      <c r="DD60" s="166">
        <v>100.44393975093016</v>
      </c>
      <c r="DE60" s="166">
        <v>100.49418684435233</v>
      </c>
      <c r="DF60" s="43">
        <v>1.8304</v>
      </c>
      <c r="DG60" s="18">
        <v>100.38852002142944</v>
      </c>
      <c r="DH60" s="18">
        <v>100.438739391125</v>
      </c>
      <c r="DI60" s="43">
        <v>1.8304</v>
      </c>
      <c r="DJ60">
        <v>100.32918945417391</v>
      </c>
      <c r="DK60">
        <v>100.37937914374578</v>
      </c>
      <c r="DL60">
        <v>1.8304</v>
      </c>
      <c r="DM60" s="166">
        <v>100.27869064001116</v>
      </c>
      <c r="DN60" s="166">
        <v>100.32885506754494</v>
      </c>
      <c r="DO60" s="166">
        <v>1.8149999999999999</v>
      </c>
      <c r="DP60" s="43">
        <v>100.25459151673439</v>
      </c>
      <c r="DQ60" s="43">
        <v>100.30474388867873</v>
      </c>
      <c r="DR60" s="43">
        <v>1.716</v>
      </c>
      <c r="DS60" s="18">
        <v>100.18363531915533</v>
      </c>
      <c r="DT60" s="18">
        <v>100.23375219525295</v>
      </c>
      <c r="DU60" s="43">
        <v>1.7296</v>
      </c>
    </row>
    <row r="61" spans="1:125" x14ac:dyDescent="0.35">
      <c r="A61" s="9" t="s">
        <v>144</v>
      </c>
      <c r="B61" s="15" t="s">
        <v>9</v>
      </c>
      <c r="C61" s="16">
        <v>40857</v>
      </c>
      <c r="D61" s="16">
        <v>44145</v>
      </c>
      <c r="E61" s="30">
        <v>4.28125</v>
      </c>
      <c r="F61" s="18">
        <v>100.71056206767341</v>
      </c>
      <c r="G61" s="18">
        <v>100.76094253894287</v>
      </c>
      <c r="H61" s="43">
        <v>4.05</v>
      </c>
      <c r="I61" s="18">
        <v>100.59873456693347</v>
      </c>
      <c r="J61" s="18">
        <v>100.64905909648171</v>
      </c>
      <c r="K61" s="43">
        <v>4.08</v>
      </c>
      <c r="L61" s="18">
        <v>100.90683686008985</v>
      </c>
      <c r="M61" s="18">
        <v>100.95731551784877</v>
      </c>
      <c r="N61" s="64">
        <v>4.2406535653605957</v>
      </c>
      <c r="O61" s="18">
        <v>100.7199260659204</v>
      </c>
      <c r="P61" s="18">
        <v>100.77031122153116</v>
      </c>
      <c r="Q61" s="64">
        <v>4.2485231494305866</v>
      </c>
      <c r="R61" s="18">
        <v>100.51335350464335</v>
      </c>
      <c r="S61" s="18">
        <v>100.56363532230449</v>
      </c>
      <c r="T61" s="43">
        <v>4.2572546092617642</v>
      </c>
      <c r="U61" s="18">
        <v>100.31290948220006</v>
      </c>
      <c r="V61" s="18">
        <v>100.36309102771391</v>
      </c>
      <c r="W61" s="43">
        <v>4.2657614030817275</v>
      </c>
      <c r="X61" s="18">
        <v>100.11862463523184</v>
      </c>
      <c r="Y61" s="18">
        <v>100.1687089897267</v>
      </c>
      <c r="Z61" s="43">
        <v>4.2740393114571189</v>
      </c>
      <c r="AA61" s="18">
        <v>101.02910673821827</v>
      </c>
      <c r="AB61" s="18">
        <v>101.07964656149902</v>
      </c>
      <c r="AC61" s="43">
        <v>4.2355213394965681</v>
      </c>
      <c r="AD61" s="18">
        <v>100.84590668620483</v>
      </c>
      <c r="AE61" s="18">
        <v>100.89635486363665</v>
      </c>
      <c r="AF61" s="43">
        <v>4.2432157294346178</v>
      </c>
      <c r="AG61" s="18">
        <v>100.65628176071533</v>
      </c>
      <c r="AH61" s="18">
        <v>100.70663507825445</v>
      </c>
      <c r="AI61" s="43">
        <v>4.2512094626865844</v>
      </c>
      <c r="AJ61" s="18">
        <v>100.46633286706212</v>
      </c>
      <c r="AK61" s="18">
        <v>100.51659116264344</v>
      </c>
      <c r="AL61" s="43">
        <v>4.2592471058560015</v>
      </c>
      <c r="AM61" s="18">
        <v>100.29448720648946</v>
      </c>
      <c r="AN61" s="18">
        <v>100.34465953625758</v>
      </c>
      <c r="AO61" s="43">
        <v>4.2665449459749816</v>
      </c>
      <c r="AP61" s="18">
        <v>100.09784637261906</v>
      </c>
      <c r="AQ61" s="18">
        <v>100.14792033278545</v>
      </c>
      <c r="AR61" s="43">
        <v>4.2749265144734574</v>
      </c>
      <c r="AS61" s="18">
        <v>101.06704161539884</v>
      </c>
      <c r="AT61" s="18">
        <v>101.11760041560663</v>
      </c>
      <c r="AU61" s="43">
        <v>4.2339315632525887</v>
      </c>
      <c r="AV61" s="18">
        <v>100.87435942037013</v>
      </c>
      <c r="AW61" s="18">
        <v>100.92482183128577</v>
      </c>
      <c r="AX61" s="43">
        <v>4.24201888328016</v>
      </c>
      <c r="AY61" s="128">
        <v>100.68758553279378</v>
      </c>
      <c r="AZ61" s="128">
        <v>100.73795451004879</v>
      </c>
      <c r="BA61" s="43">
        <v>4.2498877615913253</v>
      </c>
      <c r="BB61" s="18">
        <v>100.49426783416445</v>
      </c>
      <c r="BC61" s="18">
        <v>100.54454010421655</v>
      </c>
      <c r="BD61" s="43">
        <v>4.2580631385477457</v>
      </c>
      <c r="BE61" s="18">
        <v>100.30062637186604</v>
      </c>
      <c r="BF61" s="18">
        <v>100.35080177275242</v>
      </c>
      <c r="BG61" s="43">
        <v>4.2662838007961579</v>
      </c>
      <c r="BH61" s="18">
        <v>100.11292263149676</v>
      </c>
      <c r="BI61" s="18">
        <v>100.16300413356353</v>
      </c>
      <c r="BJ61" s="43">
        <v>4.2742827424496141</v>
      </c>
      <c r="BK61" s="18">
        <v>101.1177662213816</v>
      </c>
      <c r="BL61" s="18">
        <v>101.16835039657988</v>
      </c>
      <c r="BM61" s="43">
        <v>4.2318076584401174</v>
      </c>
      <c r="BN61" s="18">
        <v>100.92605779716911</v>
      </c>
      <c r="BO61" s="18">
        <v>100.97654607020421</v>
      </c>
      <c r="BP61" s="43">
        <v>4.2398459509829642</v>
      </c>
      <c r="BQ61" s="18">
        <v>100.71419408313007</v>
      </c>
      <c r="BR61" s="18">
        <v>100.76457637131573</v>
      </c>
      <c r="BS61" s="43">
        <v>4.248764947141412</v>
      </c>
      <c r="BT61" s="18">
        <v>100.50862706329691</v>
      </c>
      <c r="BU61" s="18">
        <v>100.55890651655518</v>
      </c>
      <c r="BV61" s="43">
        <v>4.2574548076407046</v>
      </c>
      <c r="BW61" s="18">
        <v>100.32267910515388</v>
      </c>
      <c r="BX61" s="18">
        <v>100.37286553792283</v>
      </c>
      <c r="BY61" s="43">
        <v>4.2653459947125452</v>
      </c>
      <c r="BZ61" s="20">
        <v>100.11650376067197</v>
      </c>
      <c r="CA61" s="20">
        <v>100.16658705419907</v>
      </c>
      <c r="CB61" s="21">
        <v>4.2741298529852685</v>
      </c>
      <c r="CC61" s="18">
        <v>101.16718386895862</v>
      </c>
      <c r="CD61" s="18">
        <v>101.21779276534129</v>
      </c>
      <c r="CE61" s="43">
        <v>4.2297405258830869</v>
      </c>
      <c r="CF61" s="18">
        <v>100.95714169103641</v>
      </c>
      <c r="CG61" s="18">
        <v>101.00764551379331</v>
      </c>
      <c r="CH61" s="166">
        <v>4.2385405364343089</v>
      </c>
      <c r="CI61" s="18">
        <v>100.75357448543802</v>
      </c>
      <c r="CJ61" s="18">
        <v>100.80397647367485</v>
      </c>
      <c r="CK61" s="43">
        <v>4.24710428077017</v>
      </c>
      <c r="CL61" s="18">
        <v>100.54291064330637</v>
      </c>
      <c r="CM61" s="18">
        <v>100.59320724692984</v>
      </c>
      <c r="CN61" s="43">
        <v>4.2560030812922172</v>
      </c>
      <c r="CO61" s="18">
        <v>100.33193016868013</v>
      </c>
      <c r="CP61" s="18">
        <v>100.38212122929477</v>
      </c>
      <c r="CQ61" s="43">
        <v>4.2649527102746578</v>
      </c>
      <c r="CR61" s="18">
        <v>100.12745359125952</v>
      </c>
      <c r="CS61" s="18">
        <v>100.17754236244073</v>
      </c>
      <c r="CT61" s="43">
        <v>4.2736624387435125</v>
      </c>
      <c r="CU61" s="18">
        <v>101.13399713053992</v>
      </c>
      <c r="CV61" s="18">
        <v>101.18458942525254</v>
      </c>
      <c r="CW61" s="43">
        <v>4.2311284992292837</v>
      </c>
      <c r="CX61" s="18">
        <v>100.93404972552112</v>
      </c>
      <c r="CY61" s="18">
        <v>100.98454199651937</v>
      </c>
      <c r="CZ61" s="43">
        <v>4.2395102412283672</v>
      </c>
      <c r="DA61" s="18">
        <v>100.72712495195414</v>
      </c>
      <c r="DB61" s="18">
        <v>100.77751370880854</v>
      </c>
      <c r="DC61" s="43">
        <v>4.2482195109222998</v>
      </c>
      <c r="DD61" s="166">
        <v>100.51988211823463</v>
      </c>
      <c r="DE61" s="166">
        <v>100.57016720183555</v>
      </c>
      <c r="DF61" s="43">
        <v>4.2569781070443131</v>
      </c>
      <c r="DG61" s="18">
        <v>100.32572141478133</v>
      </c>
      <c r="DH61" s="18">
        <v>100.37590936946606</v>
      </c>
      <c r="DI61" s="43">
        <v>4.2652166509809364</v>
      </c>
      <c r="DJ61">
        <v>100.11786159128303</v>
      </c>
      <c r="DK61">
        <v>100.16794556406506</v>
      </c>
      <c r="DL61">
        <v>4.2740718858627416</v>
      </c>
      <c r="DM61" s="166">
        <v>101.14810307451968</v>
      </c>
      <c r="DN61" s="166">
        <v>101.19870242573255</v>
      </c>
      <c r="DO61" s="166">
        <v>4.230538433179925</v>
      </c>
      <c r="DP61" s="43">
        <v>100.94136970158614</v>
      </c>
      <c r="DQ61" s="43">
        <v>100.99186563440334</v>
      </c>
      <c r="DR61" s="43">
        <v>4.2392028042123551</v>
      </c>
      <c r="DS61" s="18">
        <v>100.7410028620952</v>
      </c>
      <c r="DT61" s="18">
        <v>100.79139856137589</v>
      </c>
      <c r="DU61" s="43">
        <v>4.2476342833887522</v>
      </c>
    </row>
    <row r="62" spans="1:125" x14ac:dyDescent="0.35">
      <c r="A62" s="9" t="s">
        <v>99</v>
      </c>
      <c r="B62" s="15" t="s">
        <v>9</v>
      </c>
      <c r="C62" s="16">
        <v>39414</v>
      </c>
      <c r="D62" s="16">
        <v>44163</v>
      </c>
      <c r="E62" s="30">
        <v>4.34375</v>
      </c>
      <c r="F62" s="18">
        <v>100.92853120095678</v>
      </c>
      <c r="G62" s="18">
        <v>100.97902071131243</v>
      </c>
      <c r="H62" s="43">
        <v>4.05</v>
      </c>
      <c r="I62" s="18">
        <v>100.81136988113803</v>
      </c>
      <c r="J62" s="18">
        <v>100.8618007815288</v>
      </c>
      <c r="K62" s="43">
        <v>4.08</v>
      </c>
      <c r="L62" s="18">
        <v>101.05086438700289</v>
      </c>
      <c r="M62" s="18">
        <v>101.10141509455016</v>
      </c>
      <c r="N62" s="64">
        <v>4.2964284881054535</v>
      </c>
      <c r="O62" s="18">
        <v>100.85922659549769</v>
      </c>
      <c r="P62" s="18">
        <v>100.90968143621579</v>
      </c>
      <c r="Q62" s="64">
        <v>4.3045919263412298</v>
      </c>
      <c r="R62" s="18">
        <v>100.6474297883384</v>
      </c>
      <c r="S62" s="18">
        <v>100.69777867767723</v>
      </c>
      <c r="T62" s="43">
        <v>4.3136502681989413</v>
      </c>
      <c r="U62" s="18">
        <v>100.44191651152563</v>
      </c>
      <c r="V62" s="18">
        <v>100.49216259282204</v>
      </c>
      <c r="W62" s="43">
        <v>4.3224763881340387</v>
      </c>
      <c r="X62" s="18">
        <v>100.24271817650518</v>
      </c>
      <c r="Y62" s="18">
        <v>100.29286460880958</v>
      </c>
      <c r="Z62" s="43">
        <v>4.3310658409675646</v>
      </c>
      <c r="AA62" s="18">
        <v>100.03655437749697</v>
      </c>
      <c r="AB62" s="18">
        <v>100.08659767633513</v>
      </c>
      <c r="AC62" s="43">
        <v>4.3399916680623196</v>
      </c>
      <c r="AD62" s="18">
        <v>100.98366466340795</v>
      </c>
      <c r="AE62" s="18">
        <v>101.03418175428509</v>
      </c>
      <c r="AF62" s="43">
        <v>4.299287552567101</v>
      </c>
      <c r="AG62" s="18">
        <v>100.78899163385476</v>
      </c>
      <c r="AH62" s="18">
        <v>100.83941133952452</v>
      </c>
      <c r="AI62" s="43">
        <v>4.3075915877520057</v>
      </c>
      <c r="AJ62" s="18">
        <v>100.59398601161233</v>
      </c>
      <c r="AK62" s="18">
        <v>100.64430816569518</v>
      </c>
      <c r="AL62" s="43">
        <v>4.3159420330543599</v>
      </c>
      <c r="AM62" s="18">
        <v>100.41756555806228</v>
      </c>
      <c r="AN62" s="18">
        <v>100.46779945779117</v>
      </c>
      <c r="AO62" s="43">
        <v>4.3235245754784435</v>
      </c>
      <c r="AP62" s="18">
        <v>100.2157469646756</v>
      </c>
      <c r="AQ62" s="18">
        <v>100.26587990462791</v>
      </c>
      <c r="AR62" s="43">
        <v>4.3322314671069959</v>
      </c>
      <c r="AS62" s="18">
        <v>100.0323206594059</v>
      </c>
      <c r="AT62" s="18">
        <v>100.08236184032606</v>
      </c>
      <c r="AU62" s="43">
        <v>4.3401753517069563</v>
      </c>
      <c r="AV62" s="18">
        <v>101.01442310825173</v>
      </c>
      <c r="AW62" s="18">
        <v>101.06495558604475</v>
      </c>
      <c r="AX62" s="43">
        <v>4.2979784385318567</v>
      </c>
      <c r="AY62" s="128">
        <v>100.82276291472357</v>
      </c>
      <c r="AZ62" s="128">
        <v>100.8731995144808</v>
      </c>
      <c r="BA62" s="43">
        <v>4.3061487301951153</v>
      </c>
      <c r="BB62" s="18">
        <v>100.62438771349761</v>
      </c>
      <c r="BC62" s="18">
        <v>100.67472507603563</v>
      </c>
      <c r="BD62" s="43">
        <v>4.3146380551020505</v>
      </c>
      <c r="BE62" s="18">
        <v>100.42568027842319</v>
      </c>
      <c r="BF62" s="18">
        <v>100.47591823754195</v>
      </c>
      <c r="BG62" s="43">
        <v>4.3231752206838712</v>
      </c>
      <c r="BH62" s="18">
        <v>100.2330659056543</v>
      </c>
      <c r="BI62" s="18">
        <v>100.283207509409</v>
      </c>
      <c r="BJ62" s="43">
        <v>4.3314829151156244</v>
      </c>
      <c r="BK62" s="18">
        <v>100.03370309455799</v>
      </c>
      <c r="BL62" s="18">
        <v>100.08374496704151</v>
      </c>
      <c r="BM62" s="43">
        <v>4.3401153718123116</v>
      </c>
      <c r="BN62" s="18">
        <v>101.07307661909095</v>
      </c>
      <c r="BO62" s="18">
        <v>101.12363843831011</v>
      </c>
      <c r="BP62" s="43">
        <v>4.2954842874348111</v>
      </c>
      <c r="BQ62" s="18">
        <v>100.85599262084455</v>
      </c>
      <c r="BR62" s="18">
        <v>100.90644584376642</v>
      </c>
      <c r="BS62" s="43">
        <v>4.3047299542443831</v>
      </c>
      <c r="BT62" s="18">
        <v>100.64536046622861</v>
      </c>
      <c r="BU62" s="18">
        <v>100.6957083203888</v>
      </c>
      <c r="BV62" s="43">
        <v>4.3137389591413999</v>
      </c>
      <c r="BW62" s="18">
        <v>100.45483078349116</v>
      </c>
      <c r="BX62" s="18">
        <v>100.50508332515373</v>
      </c>
      <c r="BY62" s="43">
        <v>4.3219206992218631</v>
      </c>
      <c r="BZ62" s="20">
        <v>100.24357531521539</v>
      </c>
      <c r="CA62" s="20">
        <v>100.29372217630355</v>
      </c>
      <c r="CB62" s="21">
        <v>4.3310288079290169</v>
      </c>
      <c r="CC62" s="18">
        <v>100.03882201397414</v>
      </c>
      <c r="CD62" s="18">
        <v>100.08886644719773</v>
      </c>
      <c r="CE62" s="43">
        <v>4.3398932910200978</v>
      </c>
      <c r="CF62" s="18">
        <v>101.10731166571888</v>
      </c>
      <c r="CG62" s="18">
        <v>101.15789061102438</v>
      </c>
      <c r="CH62" s="166">
        <v>4.2940298317436545</v>
      </c>
      <c r="CI62" s="18">
        <v>100.89884741359907</v>
      </c>
      <c r="CJ62" s="18">
        <v>100.94932207463638</v>
      </c>
      <c r="CK62" s="43">
        <v>4.302901605211841</v>
      </c>
      <c r="CL62" s="18">
        <v>100.68311580707839</v>
      </c>
      <c r="CM62" s="18">
        <v>100.73348254835257</v>
      </c>
      <c r="CN62" s="43">
        <v>4.3121213424890561</v>
      </c>
      <c r="CO62" s="18">
        <v>100.4670599510993</v>
      </c>
      <c r="CP62" s="18">
        <v>100.5173186104045</v>
      </c>
      <c r="CQ62" s="43">
        <v>4.3213946213945071</v>
      </c>
      <c r="CR62" s="18">
        <v>100.25766445115768</v>
      </c>
      <c r="CS62" s="18">
        <v>100.30781836033785</v>
      </c>
      <c r="CT62" s="43">
        <v>4.3304201716319426</v>
      </c>
      <c r="CU62" s="18">
        <v>100.04096913221811</v>
      </c>
      <c r="CV62" s="18">
        <v>100.09101463953787</v>
      </c>
      <c r="CW62" s="43">
        <v>4.3398001465399627</v>
      </c>
      <c r="CX62" s="18">
        <v>101.08205105645277</v>
      </c>
      <c r="CY62" s="18">
        <v>101.13261736513533</v>
      </c>
      <c r="CZ62" s="43">
        <v>4.2951029184946945</v>
      </c>
      <c r="DA62" s="18">
        <v>100.87006810007155</v>
      </c>
      <c r="DB62" s="18">
        <v>100.92052836425367</v>
      </c>
      <c r="DC62" s="43">
        <v>4.3041292692424786</v>
      </c>
      <c r="DD62" s="166">
        <v>100.65775930870066</v>
      </c>
      <c r="DE62" s="166">
        <v>100.70811336538335</v>
      </c>
      <c r="DF62" s="43">
        <v>4.3132076005041</v>
      </c>
      <c r="DG62" s="18">
        <v>100.45885243437331</v>
      </c>
      <c r="DH62" s="18">
        <v>100.50910698786724</v>
      </c>
      <c r="DI62" s="43">
        <v>4.3217476805602768</v>
      </c>
      <c r="DJ62">
        <v>100.24591157118665</v>
      </c>
      <c r="DK62">
        <v>100.29605960098714</v>
      </c>
      <c r="DL62">
        <v>4.3309278722224578</v>
      </c>
      <c r="DM62" s="166">
        <v>100.0395281330396</v>
      </c>
      <c r="DN62" s="166">
        <v>100.08957291949935</v>
      </c>
      <c r="DO62" s="166">
        <v>4.3398626583146855</v>
      </c>
      <c r="DP62" s="43">
        <v>101.08961347961532</v>
      </c>
      <c r="DQ62" s="43">
        <v>101.14018357140102</v>
      </c>
      <c r="DR62" s="43">
        <v>4.2947816057042072</v>
      </c>
      <c r="DS62" s="18">
        <v>100.88435189596284</v>
      </c>
      <c r="DT62" s="18">
        <v>100.93481930561563</v>
      </c>
      <c r="DU62" s="43">
        <v>4.3035198654765221</v>
      </c>
    </row>
    <row r="63" spans="1:125" x14ac:dyDescent="0.35">
      <c r="A63" s="9" t="s">
        <v>42</v>
      </c>
      <c r="B63" s="15" t="s">
        <v>9</v>
      </c>
      <c r="C63" s="16">
        <v>37594</v>
      </c>
      <c r="D63" s="16">
        <v>44169</v>
      </c>
      <c r="E63" s="30">
        <v>4.59375</v>
      </c>
      <c r="F63" s="18">
        <v>101.76897197827263</v>
      </c>
      <c r="G63" s="18">
        <v>101.81988191923224</v>
      </c>
      <c r="H63" s="43">
        <v>4.05</v>
      </c>
      <c r="I63" s="18">
        <v>101.63507388416399</v>
      </c>
      <c r="J63" s="18">
        <v>101.68591684258527</v>
      </c>
      <c r="K63" s="43">
        <v>4.08</v>
      </c>
      <c r="L63" s="18">
        <v>101.20715055500217</v>
      </c>
      <c r="M63" s="18">
        <v>101.25777944472453</v>
      </c>
      <c r="N63" s="64">
        <v>4.5366884650158417</v>
      </c>
      <c r="O63" s="18">
        <v>100.99597352988053</v>
      </c>
      <c r="P63" s="18">
        <v>101.04649677826966</v>
      </c>
      <c r="Q63" s="64">
        <v>4.5461744310445997</v>
      </c>
      <c r="R63" s="18">
        <v>100.76258209223732</v>
      </c>
      <c r="S63" s="18">
        <v>100.81298858653058</v>
      </c>
      <c r="T63" s="43">
        <v>4.5567045123923267</v>
      </c>
      <c r="U63" s="18">
        <v>100.5361148485927</v>
      </c>
      <c r="V63" s="18">
        <v>100.58640805261901</v>
      </c>
      <c r="W63" s="43">
        <v>4.5669689264546616</v>
      </c>
      <c r="X63" s="18">
        <v>100.31660641307791</v>
      </c>
      <c r="Y63" s="18">
        <v>100.36678980798189</v>
      </c>
      <c r="Z63" s="43">
        <v>4.576962169248012</v>
      </c>
      <c r="AA63" s="18">
        <v>100.089422320523</v>
      </c>
      <c r="AB63" s="18">
        <v>100.13949206655627</v>
      </c>
      <c r="AC63" s="43">
        <v>4.5873510092769703</v>
      </c>
      <c r="AD63" s="18">
        <v>101.14350795339099</v>
      </c>
      <c r="AE63" s="18">
        <v>101.19410500589393</v>
      </c>
      <c r="AF63" s="43">
        <v>4.5395430887327306</v>
      </c>
      <c r="AG63" s="18">
        <v>100.92797417424977</v>
      </c>
      <c r="AH63" s="18">
        <v>100.97846340595274</v>
      </c>
      <c r="AI63" s="43">
        <v>4.5492373770159746</v>
      </c>
      <c r="AJ63" s="18">
        <v>100.71207216249107</v>
      </c>
      <c r="AK63" s="18">
        <v>100.76245338918565</v>
      </c>
      <c r="AL63" s="43">
        <v>4.5589898275472365</v>
      </c>
      <c r="AM63" s="18">
        <v>100.51674686674403</v>
      </c>
      <c r="AN63" s="18">
        <v>100.56703038193498</v>
      </c>
      <c r="AO63" s="43">
        <v>4.5678489088857326</v>
      </c>
      <c r="AP63" s="18">
        <v>100.29331017045557</v>
      </c>
      <c r="AQ63" s="18">
        <v>100.34348191141127</v>
      </c>
      <c r="AR63" s="43">
        <v>4.5780253111563489</v>
      </c>
      <c r="AS63" s="18">
        <v>100.09023842600384</v>
      </c>
      <c r="AT63" s="18">
        <v>100.14030858029398</v>
      </c>
      <c r="AU63" s="43">
        <v>4.5873136054066217</v>
      </c>
      <c r="AV63" s="18">
        <v>100.95748359349379</v>
      </c>
      <c r="AW63" s="18">
        <v>101.00798758728743</v>
      </c>
      <c r="AX63" s="43">
        <v>4.5479076553527493</v>
      </c>
      <c r="AY63" s="128">
        <v>100.95748359349379</v>
      </c>
      <c r="AZ63" s="128">
        <v>101.00798758728743</v>
      </c>
      <c r="BA63" s="43">
        <v>4.5479076553527493</v>
      </c>
      <c r="BB63" s="18">
        <v>100.7381984418643</v>
      </c>
      <c r="BC63" s="18">
        <v>100.7885927382334</v>
      </c>
      <c r="BD63" s="43">
        <v>4.5578074613372346</v>
      </c>
      <c r="BE63" s="18">
        <v>100.51854603692185</v>
      </c>
      <c r="BF63" s="18">
        <v>100.56883045214792</v>
      </c>
      <c r="BG63" s="43">
        <v>4.567767149470602</v>
      </c>
      <c r="BH63" s="18">
        <v>100.30562894003862</v>
      </c>
      <c r="BI63" s="18">
        <v>100.35580684346034</v>
      </c>
      <c r="BJ63" s="43">
        <v>4.5774630731289374</v>
      </c>
      <c r="BK63" s="18">
        <v>100.08525207846336</v>
      </c>
      <c r="BL63" s="18">
        <v>100.13531973833251</v>
      </c>
      <c r="BM63" s="43">
        <v>4.5875421499667715</v>
      </c>
      <c r="BN63" s="18">
        <v>101.23722600010505</v>
      </c>
      <c r="BO63" s="18">
        <v>101.28786993507258</v>
      </c>
      <c r="BP63" s="43">
        <v>4.5353407105359009</v>
      </c>
      <c r="BQ63" s="18">
        <v>100.99858091632102</v>
      </c>
      <c r="BR63" s="18">
        <v>101.04910546905553</v>
      </c>
      <c r="BS63" s="43">
        <v>4.546057066687001</v>
      </c>
      <c r="BT63" s="18">
        <v>100.76702848227711</v>
      </c>
      <c r="BU63" s="18">
        <v>100.81743720087755</v>
      </c>
      <c r="BV63" s="43">
        <v>4.5565034457749682</v>
      </c>
      <c r="BW63" s="18">
        <v>100.55757512566161</v>
      </c>
      <c r="BX63" s="18">
        <v>100.60787906519421</v>
      </c>
      <c r="BY63" s="43">
        <v>4.5659942766741315</v>
      </c>
      <c r="BZ63" s="20">
        <v>100.32533746957566</v>
      </c>
      <c r="CA63" s="20">
        <v>100.37552523219175</v>
      </c>
      <c r="CB63" s="21">
        <v>4.5765638479834561</v>
      </c>
      <c r="CC63" s="18">
        <v>100.10024778482459</v>
      </c>
      <c r="CD63" s="18">
        <v>100.15032294629773</v>
      </c>
      <c r="CE63" s="43">
        <v>4.5868549045650555</v>
      </c>
      <c r="CF63" s="18">
        <v>101.26571060581031</v>
      </c>
      <c r="CG63" s="18">
        <v>101.31636879020542</v>
      </c>
      <c r="CH63" s="166">
        <v>4.5340649836278901</v>
      </c>
      <c r="CI63" s="18">
        <v>101.03701486877418</v>
      </c>
      <c r="CJ63" s="18">
        <v>101.08755864809822</v>
      </c>
      <c r="CK63" s="43">
        <v>4.5443277703357845</v>
      </c>
      <c r="CL63" s="18">
        <v>100.80034647957304</v>
      </c>
      <c r="CM63" s="18">
        <v>100.85077186550578</v>
      </c>
      <c r="CN63" s="43">
        <v>4.5549973639529586</v>
      </c>
      <c r="CO63" s="18">
        <v>100.56332237245799</v>
      </c>
      <c r="CP63" s="18">
        <v>100.61362918705152</v>
      </c>
      <c r="CQ63" s="43">
        <v>4.5657333276983048</v>
      </c>
      <c r="CR63" s="18">
        <v>100.33360500986825</v>
      </c>
      <c r="CS63" s="18">
        <v>100.38379690832241</v>
      </c>
      <c r="CT63" s="43">
        <v>4.5761867367851581</v>
      </c>
      <c r="CU63" s="18">
        <v>100.09587937982275</v>
      </c>
      <c r="CV63" s="18">
        <v>100.14595235600075</v>
      </c>
      <c r="CW63" s="43">
        <v>4.5870550850323433</v>
      </c>
      <c r="CX63" s="18">
        <v>101.2465928691323</v>
      </c>
      <c r="CY63" s="18">
        <v>101.29724148987724</v>
      </c>
      <c r="CZ63" s="43">
        <v>4.5349211216764074</v>
      </c>
      <c r="DA63" s="18">
        <v>101.01372013542253</v>
      </c>
      <c r="DB63" s="18">
        <v>101.06425226155331</v>
      </c>
      <c r="DC63" s="43">
        <v>4.5453757359342246</v>
      </c>
      <c r="DD63" s="166">
        <v>100.78048945744187</v>
      </c>
      <c r="DE63" s="166">
        <v>100.83090490989682</v>
      </c>
      <c r="DF63" s="43">
        <v>4.5558948460345627</v>
      </c>
      <c r="DG63" s="18">
        <v>100.56198138316547</v>
      </c>
      <c r="DH63" s="18">
        <v>100.61228752692894</v>
      </c>
      <c r="DI63" s="43">
        <v>4.5657942115375123</v>
      </c>
      <c r="DJ63">
        <v>100.32805634609973</v>
      </c>
      <c r="DK63">
        <v>100.37824546883414</v>
      </c>
      <c r="DL63">
        <v>4.5764398237328097</v>
      </c>
      <c r="DM63" s="166">
        <v>100.10133493295325</v>
      </c>
      <c r="DN63" s="166">
        <v>100.15141063827238</v>
      </c>
      <c r="DO63" s="166">
        <v>4.5868050891382257</v>
      </c>
      <c r="DP63" s="43">
        <v>101.2473498658114</v>
      </c>
      <c r="DQ63" s="43">
        <v>101.29799886524401</v>
      </c>
      <c r="DR63" s="43">
        <v>4.5348872154039608</v>
      </c>
      <c r="DS63" s="18">
        <v>101.02186247296504</v>
      </c>
      <c r="DT63" s="18">
        <v>101.07239867230119</v>
      </c>
      <c r="DU63" s="43">
        <v>4.5450093797555366</v>
      </c>
    </row>
    <row r="64" spans="1:125" x14ac:dyDescent="0.35">
      <c r="A64" s="9" t="s">
        <v>30</v>
      </c>
      <c r="B64" s="15" t="s">
        <v>9</v>
      </c>
      <c r="C64" s="16">
        <v>37237</v>
      </c>
      <c r="D64" s="16">
        <v>44177</v>
      </c>
      <c r="E64" s="30">
        <v>4.78125</v>
      </c>
      <c r="F64" s="18">
        <v>102.40990728553885</v>
      </c>
      <c r="G64" s="18">
        <v>102.46113785446607</v>
      </c>
      <c r="H64" s="43">
        <v>4.05</v>
      </c>
      <c r="I64" s="18">
        <v>102.2632299812968</v>
      </c>
      <c r="J64" s="18">
        <v>102.31438717488425</v>
      </c>
      <c r="K64" s="43">
        <v>4.08</v>
      </c>
      <c r="L64" s="18">
        <v>101.35690618877373</v>
      </c>
      <c r="M64" s="18">
        <v>101.40760999377062</v>
      </c>
      <c r="N64" s="64">
        <v>4.7148828379780454</v>
      </c>
      <c r="O64" s="18">
        <v>101.13112366686633</v>
      </c>
      <c r="P64" s="18">
        <v>101.1817145241284</v>
      </c>
      <c r="Q64" s="64">
        <v>4.7254091537061615</v>
      </c>
      <c r="R64" s="18">
        <v>100.88159033173046</v>
      </c>
      <c r="S64" s="18">
        <v>100.93205635991042</v>
      </c>
      <c r="T64" s="43">
        <v>4.7370975807237024</v>
      </c>
      <c r="U64" s="18">
        <v>100.63946008403876</v>
      </c>
      <c r="V64" s="18">
        <v>100.68980498653202</v>
      </c>
      <c r="W64" s="43">
        <v>4.7484946471388305</v>
      </c>
      <c r="X64" s="18">
        <v>100.40476993191675</v>
      </c>
      <c r="Y64" s="18">
        <v>100.45499743063206</v>
      </c>
      <c r="Z64" s="43">
        <v>4.7595939697292131</v>
      </c>
      <c r="AA64" s="18">
        <v>100.16187325636811</v>
      </c>
      <c r="AB64" s="18">
        <v>100.2119792459911</v>
      </c>
      <c r="AC64" s="43">
        <v>4.7711361814972539</v>
      </c>
      <c r="AD64" s="18">
        <v>101.29006573772064</v>
      </c>
      <c r="AE64" s="18">
        <v>101.34073610577352</v>
      </c>
      <c r="AF64" s="43">
        <v>4.7179941489763912</v>
      </c>
      <c r="AG64" s="18">
        <v>101.05893197032016</v>
      </c>
      <c r="AH64" s="18">
        <v>101.10948671367699</v>
      </c>
      <c r="AI64" s="43">
        <v>4.7287847613543912</v>
      </c>
      <c r="AJ64" s="18">
        <v>100.82740331821759</v>
      </c>
      <c r="AK64" s="18">
        <v>100.87784223933726</v>
      </c>
      <c r="AL64" s="43">
        <v>4.7396434081691279</v>
      </c>
      <c r="AM64" s="18">
        <v>100.61794069173506</v>
      </c>
      <c r="AN64" s="18">
        <v>100.66827482914962</v>
      </c>
      <c r="AO64" s="43">
        <v>4.7495102187005349</v>
      </c>
      <c r="AP64" s="18">
        <v>100.37834678968619</v>
      </c>
      <c r="AQ64" s="18">
        <v>100.42856107022129</v>
      </c>
      <c r="AR64" s="43">
        <v>4.7608468637292054</v>
      </c>
      <c r="AS64" s="18">
        <v>100.16058387366894</v>
      </c>
      <c r="AT64" s="18">
        <v>100.21068921827808</v>
      </c>
      <c r="AU64" s="43">
        <v>4.7711976010717994</v>
      </c>
      <c r="AV64" s="18">
        <v>101.09034187244161</v>
      </c>
      <c r="AW64" s="18">
        <v>101.14091232860591</v>
      </c>
      <c r="AX64" s="43">
        <v>4.7273154749343789</v>
      </c>
      <c r="AY64" s="128">
        <v>101.09034187244161</v>
      </c>
      <c r="AZ64" s="128">
        <v>101.14091232860591</v>
      </c>
      <c r="BA64" s="43">
        <v>4.7273154749343789</v>
      </c>
      <c r="BB64" s="18">
        <v>100.8554275456183</v>
      </c>
      <c r="BC64" s="18">
        <v>100.90588048586122</v>
      </c>
      <c r="BD64" s="43">
        <v>4.7383264255544963</v>
      </c>
      <c r="BE64" s="18">
        <v>100.62011979012853</v>
      </c>
      <c r="BF64" s="18">
        <v>100.67045501763734</v>
      </c>
      <c r="BG64" s="43">
        <v>4.749407360046531</v>
      </c>
      <c r="BH64" s="18">
        <v>100.39202739029291</v>
      </c>
      <c r="BI64" s="18">
        <v>100.44224851455017</v>
      </c>
      <c r="BJ64" s="43">
        <v>4.7601980946368236</v>
      </c>
      <c r="BK64" s="18">
        <v>100.15594354375931</v>
      </c>
      <c r="BL64" s="18">
        <v>100.20604656704282</v>
      </c>
      <c r="BM64" s="43">
        <v>4.7714186556607698</v>
      </c>
      <c r="BN64" s="18">
        <v>101.38841190505005</v>
      </c>
      <c r="BO64" s="18">
        <v>101.43913147078544</v>
      </c>
      <c r="BP64" s="43">
        <v>4.7134177222100968</v>
      </c>
      <c r="BQ64" s="18">
        <v>101.13364103571513</v>
      </c>
      <c r="BR64" s="18">
        <v>101.18423315229127</v>
      </c>
      <c r="BS64" s="43">
        <v>4.7252915311457597</v>
      </c>
      <c r="BT64" s="18">
        <v>100.88644208243036</v>
      </c>
      <c r="BU64" s="18">
        <v>100.93691053769921</v>
      </c>
      <c r="BV64" s="43">
        <v>4.7368697679866454</v>
      </c>
      <c r="BW64" s="18">
        <v>100.66283549098539</v>
      </c>
      <c r="BX64" s="18">
        <v>100.7131920870289</v>
      </c>
      <c r="BY64" s="43">
        <v>4.7473919760863073</v>
      </c>
      <c r="BZ64" s="20">
        <v>100.41490501366258</v>
      </c>
      <c r="CA64" s="20">
        <v>100.46513758245379</v>
      </c>
      <c r="CB64" s="21">
        <v>4.7591135741748527</v>
      </c>
      <c r="CC64" s="18">
        <v>100.17460551218933</v>
      </c>
      <c r="CD64" s="18">
        <v>100.22471787112488</v>
      </c>
      <c r="CE64" s="43">
        <v>4.77052976706607</v>
      </c>
      <c r="CF64" s="18">
        <v>101.41825152607002</v>
      </c>
      <c r="CG64" s="18">
        <v>101.46898601907955</v>
      </c>
      <c r="CH64" s="166">
        <v>4.7120309245043259</v>
      </c>
      <c r="CI64" s="18">
        <v>101.17443125276117</v>
      </c>
      <c r="CJ64" s="18">
        <v>101.22504377464848</v>
      </c>
      <c r="CK64" s="43">
        <v>4.7233864483617545</v>
      </c>
      <c r="CL64" s="18">
        <v>100.9221110648712</v>
      </c>
      <c r="CM64" s="18">
        <v>100.97259736355298</v>
      </c>
      <c r="CN64" s="43">
        <v>4.7351956123155423</v>
      </c>
      <c r="CO64" s="18">
        <v>100.66941163406172</v>
      </c>
      <c r="CP64" s="18">
        <v>100.71977151982162</v>
      </c>
      <c r="CQ64" s="43">
        <v>4.7470818567723336</v>
      </c>
      <c r="CR64" s="18">
        <v>100.4245021711382</v>
      </c>
      <c r="CS64" s="18">
        <v>100.47473954090864</v>
      </c>
      <c r="CT64" s="43">
        <v>4.7586587652245633</v>
      </c>
      <c r="CU64" s="18">
        <v>100.17105482296549</v>
      </c>
      <c r="CV64" s="18">
        <v>100.22116540566832</v>
      </c>
      <c r="CW64" s="43">
        <v>4.7706988645031077</v>
      </c>
      <c r="CX64" s="18">
        <v>101.39822431414771</v>
      </c>
      <c r="CY64" s="18">
        <v>101.44894878854198</v>
      </c>
      <c r="CZ64" s="43">
        <v>4.7129615999924601</v>
      </c>
      <c r="DA64" s="18">
        <v>101.14972763168623</v>
      </c>
      <c r="DB64" s="18">
        <v>101.20032779558402</v>
      </c>
      <c r="DC64" s="43">
        <v>4.7245400327731302</v>
      </c>
      <c r="DD64" s="166">
        <v>100.90084898967791</v>
      </c>
      <c r="DE64" s="166">
        <v>100.9513246520039</v>
      </c>
      <c r="DF64" s="43">
        <v>4.736193424387217</v>
      </c>
      <c r="DG64" s="18">
        <v>100.66768072354503</v>
      </c>
      <c r="DH64" s="18">
        <v>100.71803974341674</v>
      </c>
      <c r="DI64" s="43">
        <v>4.7471634795319959</v>
      </c>
      <c r="DJ64">
        <v>100.41806113635896</v>
      </c>
      <c r="DK64">
        <v>100.46829528400096</v>
      </c>
      <c r="DL64">
        <v>4.7589639960392445</v>
      </c>
      <c r="DM64" s="166">
        <v>100.17612848021513</v>
      </c>
      <c r="DN64" s="166">
        <v>100.22624160101563</v>
      </c>
      <c r="DO64" s="166">
        <v>4.7704572411618296</v>
      </c>
      <c r="DP64" s="43">
        <v>101.39901731960319</v>
      </c>
      <c r="DQ64" s="43">
        <v>101.44974219069853</v>
      </c>
      <c r="DR64" s="43">
        <v>4.7129247416050815</v>
      </c>
      <c r="DS64" s="18">
        <v>101.15841015569302</v>
      </c>
      <c r="DT64" s="18">
        <v>101.20901466302453</v>
      </c>
      <c r="DU64" s="43">
        <v>4.7241345209408214</v>
      </c>
    </row>
    <row r="65" spans="1:125" x14ac:dyDescent="0.35">
      <c r="A65" s="9" t="s">
        <v>77</v>
      </c>
      <c r="B65" s="15" t="s">
        <v>9</v>
      </c>
      <c r="C65" s="16">
        <v>38735</v>
      </c>
      <c r="D65" s="16">
        <v>44214</v>
      </c>
      <c r="E65" s="30">
        <v>4.40625</v>
      </c>
      <c r="F65" s="18">
        <v>100.59041996775325</v>
      </c>
      <c r="G65" s="18">
        <v>100.64074033792221</v>
      </c>
      <c r="H65" s="43">
        <v>4.22</v>
      </c>
      <c r="I65" s="18">
        <v>100.47716066956787</v>
      </c>
      <c r="J65" s="18">
        <v>100.52742438175873</v>
      </c>
      <c r="K65" s="43">
        <v>4.25</v>
      </c>
      <c r="L65" s="18">
        <v>100.175217576436</v>
      </c>
      <c r="M65" s="18">
        <v>100.22533024155678</v>
      </c>
      <c r="N65" s="64">
        <v>4.3963437081028651</v>
      </c>
      <c r="O65" s="18">
        <v>99.977319612552563</v>
      </c>
      <c r="P65" s="18">
        <v>100.02733327919215</v>
      </c>
      <c r="Q65" s="64">
        <v>4.4050459564901701</v>
      </c>
      <c r="R65" s="18">
        <v>101.01128076658824</v>
      </c>
      <c r="S65" s="18">
        <v>101.06181167242445</v>
      </c>
      <c r="T65" s="43">
        <v>4.3599554837609169</v>
      </c>
      <c r="U65" s="18">
        <v>100.80106756886322</v>
      </c>
      <c r="V65" s="18">
        <v>100.85149331552097</v>
      </c>
      <c r="W65" s="43">
        <v>4.3690478496086698</v>
      </c>
      <c r="X65" s="18">
        <v>100.59731373049532</v>
      </c>
      <c r="Y65" s="18">
        <v>100.64763754926994</v>
      </c>
      <c r="Z65" s="43">
        <v>4.3778970945473139</v>
      </c>
      <c r="AA65" s="18">
        <v>100.38643513366311</v>
      </c>
      <c r="AB65" s="18">
        <v>100.4366534603933</v>
      </c>
      <c r="AC65" s="43">
        <v>4.3870936039675819</v>
      </c>
      <c r="AD65" s="18">
        <v>100.18203634234466</v>
      </c>
      <c r="AE65" s="18">
        <v>100.23215241855394</v>
      </c>
      <c r="AF65" s="43">
        <v>4.3960444764272673</v>
      </c>
      <c r="AG65" s="18">
        <v>99.970490240181846</v>
      </c>
      <c r="AH65" s="18">
        <v>100.02050049042705</v>
      </c>
      <c r="AI65" s="43">
        <v>4.4053468822841193</v>
      </c>
      <c r="AJ65" s="18">
        <v>100.94056990403774</v>
      </c>
      <c r="AK65" s="18">
        <v>100.99106543675612</v>
      </c>
      <c r="AL65" s="43">
        <v>4.3630097186758929</v>
      </c>
      <c r="AM65" s="18">
        <v>100.75991246877541</v>
      </c>
      <c r="AN65" s="18">
        <v>100.8103176275892</v>
      </c>
      <c r="AO65" s="43">
        <v>4.3708323747946629</v>
      </c>
      <c r="AP65" s="18">
        <v>100.55341146827026</v>
      </c>
      <c r="AQ65" s="18">
        <v>100.60371332493271</v>
      </c>
      <c r="AR65" s="43">
        <v>4.3798085124040789</v>
      </c>
      <c r="AS65" s="18">
        <v>100.3655821534811</v>
      </c>
      <c r="AT65" s="18">
        <v>100.41579004850534</v>
      </c>
      <c r="AU65" s="43">
        <v>4.3880051114188143</v>
      </c>
      <c r="AV65" s="18">
        <v>100.16446732936676</v>
      </c>
      <c r="AW65" s="18">
        <v>100.21457461667509</v>
      </c>
      <c r="AX65" s="43">
        <v>4.3968155498879167</v>
      </c>
      <c r="AY65" s="128">
        <v>99.969513128425518</v>
      </c>
      <c r="AZ65" s="128">
        <v>100.01952288987044</v>
      </c>
      <c r="BA65" s="43">
        <v>4.4053899405735377</v>
      </c>
      <c r="BB65" s="18">
        <v>100.97702699052637</v>
      </c>
      <c r="BC65" s="18">
        <v>101.02754076090682</v>
      </c>
      <c r="BD65" s="43">
        <v>4.3614344829276721</v>
      </c>
      <c r="BE65" s="18">
        <v>100.77362625262359</v>
      </c>
      <c r="BF65" s="18">
        <v>100.82403827175946</v>
      </c>
      <c r="BG65" s="43">
        <v>4.3702375698575633</v>
      </c>
      <c r="BH65" s="18">
        <v>100.5764624900437</v>
      </c>
      <c r="BI65" s="18">
        <v>100.62677587798268</v>
      </c>
      <c r="BJ65" s="43">
        <v>4.3788047083441288</v>
      </c>
      <c r="BK65" s="18">
        <v>100.37239089668749</v>
      </c>
      <c r="BL65" s="18">
        <v>100.42260219778638</v>
      </c>
      <c r="BM65" s="43">
        <v>4.3877074518759356</v>
      </c>
      <c r="BN65" s="18">
        <v>100.18117581331209</v>
      </c>
      <c r="BO65" s="18">
        <v>100.23129145904161</v>
      </c>
      <c r="BP65" s="43">
        <v>4.3960822372527888</v>
      </c>
      <c r="BQ65" s="18">
        <v>99.969832187997525</v>
      </c>
      <c r="BR65" s="18">
        <v>100.01984210905205</v>
      </c>
      <c r="BS65" s="43">
        <v>4.4053758805136356</v>
      </c>
      <c r="BT65" s="18">
        <v>101.01633229373695</v>
      </c>
      <c r="BU65" s="18">
        <v>101.06686572660024</v>
      </c>
      <c r="BV65" s="43">
        <v>4.3597374553194435</v>
      </c>
      <c r="BW65" s="18">
        <v>100.8217979171196</v>
      </c>
      <c r="BX65" s="18">
        <v>100.87223403413665</v>
      </c>
      <c r="BY65" s="43">
        <v>4.3681495132831696</v>
      </c>
      <c r="BZ65" s="20">
        <v>100.60610157227569</v>
      </c>
      <c r="CA65" s="20">
        <v>100.65642978716927</v>
      </c>
      <c r="CB65" s="21">
        <v>4.3775146896394954</v>
      </c>
      <c r="CC65" s="18">
        <v>100.39704352491978</v>
      </c>
      <c r="CD65" s="18">
        <v>100.44726715849903</v>
      </c>
      <c r="CE65" s="43">
        <v>4.3866300444463402</v>
      </c>
      <c r="CF65" s="18">
        <v>100.18068606331919</v>
      </c>
      <c r="CG65" s="18">
        <v>100.23080146405121</v>
      </c>
      <c r="CH65" s="166">
        <v>4.3961037282340261</v>
      </c>
      <c r="CI65" s="18">
        <v>99.970987245817994</v>
      </c>
      <c r="CJ65" s="18">
        <v>100.02099774469033</v>
      </c>
      <c r="CK65" s="43">
        <v>4.4053249811076878</v>
      </c>
      <c r="CL65" s="18">
        <v>101.05181837305142</v>
      </c>
      <c r="CM65" s="18">
        <v>101.10236955783033</v>
      </c>
      <c r="CN65" s="43">
        <v>4.3582064587315479</v>
      </c>
      <c r="CO65" s="18">
        <v>100.83354060272497</v>
      </c>
      <c r="CP65" s="18">
        <v>100.88398259402197</v>
      </c>
      <c r="CQ65" s="43">
        <v>4.3676408154222681</v>
      </c>
      <c r="CR65" s="18">
        <v>100.62198656740651</v>
      </c>
      <c r="CS65" s="18">
        <v>100.67232272877089</v>
      </c>
      <c r="CT65" s="43">
        <v>4.3768236200044965</v>
      </c>
      <c r="CU65" s="18">
        <v>100.40305216896759</v>
      </c>
      <c r="CV65" s="18">
        <v>100.45327880837178</v>
      </c>
      <c r="CW65" s="43">
        <v>4.3863675255493835</v>
      </c>
      <c r="CX65" s="18">
        <v>100.19086173202795</v>
      </c>
      <c r="CY65" s="18">
        <v>100.24098222313953</v>
      </c>
      <c r="CZ65" s="43">
        <v>4.3956572474435172</v>
      </c>
      <c r="DA65" s="18">
        <v>99.971268730193046</v>
      </c>
      <c r="DB65" s="18">
        <v>100.02127936987797</v>
      </c>
      <c r="DC65" s="43">
        <v>4.405312577242408</v>
      </c>
      <c r="DD65" s="166">
        <v>101.02716726066622</v>
      </c>
      <c r="DE65" s="166">
        <v>101.07770611372307</v>
      </c>
      <c r="DF65" s="43">
        <v>4.3592698819683386</v>
      </c>
      <c r="DG65" s="18">
        <v>100.82495643820502</v>
      </c>
      <c r="DH65" s="18">
        <v>100.87539413527266</v>
      </c>
      <c r="DI65" s="43">
        <v>4.3680126732305729</v>
      </c>
      <c r="DJ65">
        <v>100.60847608166208</v>
      </c>
      <c r="DK65">
        <v>100.65880548440427</v>
      </c>
      <c r="DL65">
        <v>4.3774113737945051</v>
      </c>
      <c r="DM65" s="166">
        <v>100.39865974977548</v>
      </c>
      <c r="DN65" s="166">
        <v>100.4488841918714</v>
      </c>
      <c r="DO65" s="166">
        <v>4.3865594281599458</v>
      </c>
      <c r="DP65" s="43">
        <v>100.1815191817354</v>
      </c>
      <c r="DQ65" s="43">
        <v>100.23163499923501</v>
      </c>
      <c r="DR65" s="43">
        <v>4.3960671698447591</v>
      </c>
      <c r="DS65" s="18">
        <v>99.971062961977154</v>
      </c>
      <c r="DT65" s="18">
        <v>100.02107349872651</v>
      </c>
      <c r="DU65" s="43">
        <v>4.4053216445993266</v>
      </c>
    </row>
    <row r="66" spans="1:125" x14ac:dyDescent="0.35">
      <c r="A66" s="9" t="s">
        <v>263</v>
      </c>
      <c r="B66" s="15" t="s">
        <v>149</v>
      </c>
      <c r="C66" s="16">
        <v>43154</v>
      </c>
      <c r="D66" s="16">
        <v>44250</v>
      </c>
      <c r="E66" s="30">
        <v>3.02</v>
      </c>
      <c r="F66" s="18"/>
      <c r="G66" s="18"/>
      <c r="H66" s="43"/>
      <c r="I66" s="18"/>
      <c r="J66" s="18"/>
      <c r="K66" s="43"/>
      <c r="L66" s="18"/>
      <c r="M66" s="18"/>
      <c r="N66" s="64"/>
      <c r="O66" s="18"/>
      <c r="P66" s="18"/>
      <c r="Q66" s="64"/>
      <c r="R66" s="18"/>
      <c r="S66" s="18"/>
      <c r="T66" s="43"/>
      <c r="U66" s="18"/>
      <c r="V66" s="18"/>
      <c r="W66" s="43"/>
      <c r="X66" s="18"/>
      <c r="Y66" s="18"/>
      <c r="Z66" s="43"/>
      <c r="AA66" s="18"/>
      <c r="AB66" s="18"/>
      <c r="AC66" s="43"/>
      <c r="AD66" s="18"/>
      <c r="AE66" s="18"/>
      <c r="AF66" s="43"/>
      <c r="AG66" s="18"/>
      <c r="AH66" s="18"/>
      <c r="AI66" s="43"/>
      <c r="AJ66" s="18"/>
      <c r="AK66" s="18"/>
      <c r="AL66" s="43"/>
      <c r="AM66" s="18">
        <v>99.95</v>
      </c>
      <c r="AN66" s="18">
        <v>100</v>
      </c>
      <c r="AO66" s="43">
        <v>3.02</v>
      </c>
      <c r="AP66" s="18">
        <v>99.95</v>
      </c>
      <c r="AQ66" s="18">
        <v>100</v>
      </c>
      <c r="AR66" s="43">
        <v>3.02</v>
      </c>
      <c r="AS66" s="18">
        <v>99.95</v>
      </c>
      <c r="AT66" s="18">
        <v>100</v>
      </c>
      <c r="AU66" s="43">
        <v>3.02</v>
      </c>
      <c r="AV66" s="18">
        <v>99.949999999999989</v>
      </c>
      <c r="AW66" s="18">
        <v>99.999999999999986</v>
      </c>
      <c r="AX66" s="43">
        <v>3.0200000000000005</v>
      </c>
      <c r="AY66" s="128">
        <v>100.375058661729</v>
      </c>
      <c r="AZ66" s="128">
        <v>100.42527129737768</v>
      </c>
      <c r="BA66" s="43">
        <v>3.0072111939406421</v>
      </c>
      <c r="BB66" s="18">
        <v>100.36173498808219</v>
      </c>
      <c r="BC66" s="18">
        <v>100.41194095856146</v>
      </c>
      <c r="BD66" s="43">
        <v>2.85</v>
      </c>
      <c r="BE66" s="18">
        <v>100.60719320792703</v>
      </c>
      <c r="BF66" s="18">
        <v>100.65752196891148</v>
      </c>
      <c r="BG66" s="43">
        <v>2.74</v>
      </c>
      <c r="BH66" s="18">
        <v>100.68843928443877</v>
      </c>
      <c r="BI66" s="18">
        <v>100.73880868878315</v>
      </c>
      <c r="BJ66" s="43">
        <v>2.6949999999999998</v>
      </c>
      <c r="BK66" s="18">
        <v>100.93847217223728</v>
      </c>
      <c r="BL66" s="18">
        <v>100.98896665556506</v>
      </c>
      <c r="BM66" s="43">
        <v>2.57</v>
      </c>
      <c r="BN66" s="18">
        <v>100.90493578827211</v>
      </c>
      <c r="BO66" s="18">
        <v>100.95541349501961</v>
      </c>
      <c r="BP66" s="43">
        <v>2.57</v>
      </c>
      <c r="BQ66" s="18">
        <v>100.90888980491928</v>
      </c>
      <c r="BR66" s="18">
        <v>100.95936948966411</v>
      </c>
      <c r="BS66" s="43">
        <v>2.5499999999999998</v>
      </c>
      <c r="BT66" s="18">
        <v>100.87126728566166</v>
      </c>
      <c r="BU66" s="18">
        <v>100.92172814973652</v>
      </c>
      <c r="BV66" s="43">
        <v>2.5499999999999998</v>
      </c>
      <c r="BW66" s="18">
        <v>100.83721599323509</v>
      </c>
      <c r="BX66" s="18">
        <v>100.88765982314666</v>
      </c>
      <c r="BY66" s="43">
        <v>2.5499999999999998</v>
      </c>
      <c r="BZ66" s="20">
        <v>100.72678594054982</v>
      </c>
      <c r="CA66" s="20">
        <v>100.77717452781371</v>
      </c>
      <c r="CB66" s="21">
        <v>2.59</v>
      </c>
      <c r="CC66" s="18">
        <v>100.66724611820443</v>
      </c>
      <c r="CD66" s="18">
        <v>100.71760492066475</v>
      </c>
      <c r="CE66" s="43">
        <v>2.605</v>
      </c>
      <c r="CF66" s="18">
        <v>100.6337844946499</v>
      </c>
      <c r="CG66" s="18">
        <v>100.68412655792886</v>
      </c>
      <c r="CH66" s="166">
        <v>2.605</v>
      </c>
      <c r="CI66" s="18">
        <v>100.54618388109492</v>
      </c>
      <c r="CJ66" s="18">
        <v>100.59648212215599</v>
      </c>
      <c r="CK66" s="43">
        <v>2.6399999999999997</v>
      </c>
      <c r="CL66" s="18">
        <v>100.51543086608551</v>
      </c>
      <c r="CM66" s="18">
        <v>100.56571372294698</v>
      </c>
      <c r="CN66" s="43">
        <v>2.6399999999999997</v>
      </c>
      <c r="CO66" s="18">
        <v>100.79589708869575</v>
      </c>
      <c r="CP66" s="18">
        <v>100.84632024882016</v>
      </c>
      <c r="CQ66" s="43">
        <v>2.42</v>
      </c>
      <c r="CR66" s="18">
        <v>100.74852811573106</v>
      </c>
      <c r="CS66" s="18">
        <v>100.79892757952082</v>
      </c>
      <c r="CT66" s="43">
        <v>2.42</v>
      </c>
      <c r="CU66" s="18">
        <v>100.5489563503443</v>
      </c>
      <c r="CV66" s="18">
        <v>100.59925597833346</v>
      </c>
      <c r="CW66" s="43">
        <v>2.54</v>
      </c>
      <c r="CX66" s="18">
        <v>100.51097548466528</v>
      </c>
      <c r="CY66" s="18">
        <v>100.56125611272164</v>
      </c>
      <c r="CZ66" s="43">
        <v>2.54</v>
      </c>
      <c r="DA66" s="18">
        <v>100.47164572663009</v>
      </c>
      <c r="DB66" s="18">
        <v>100.52190667997007</v>
      </c>
      <c r="DC66" s="43">
        <v>2.54</v>
      </c>
      <c r="DD66" s="166">
        <v>100.43223156788295</v>
      </c>
      <c r="DE66" s="166">
        <v>100.48247280428509</v>
      </c>
      <c r="DF66" s="43">
        <v>2.54</v>
      </c>
      <c r="DG66" s="18">
        <v>100.39528368909517</v>
      </c>
      <c r="DH66" s="18">
        <v>100.44550644231632</v>
      </c>
      <c r="DI66" s="43">
        <v>2.54</v>
      </c>
      <c r="DJ66">
        <v>100.96027927013596</v>
      </c>
      <c r="DK66">
        <v>101.01078466246719</v>
      </c>
      <c r="DL66">
        <v>1.8304</v>
      </c>
      <c r="DM66" s="166">
        <v>100.87636669612417</v>
      </c>
      <c r="DN66" s="166">
        <v>100.92683011117975</v>
      </c>
      <c r="DO66" s="166">
        <v>1.8149999999999999</v>
      </c>
      <c r="DP66" s="43">
        <v>100.77588123875427</v>
      </c>
      <c r="DQ66" s="43">
        <v>100.82629438594724</v>
      </c>
      <c r="DR66" s="43">
        <v>1.8149999999999999</v>
      </c>
      <c r="DS66" s="18">
        <v>100.67849031815783</v>
      </c>
      <c r="DT66" s="18">
        <v>100.72885474553058</v>
      </c>
      <c r="DU66" s="43">
        <v>1.8149999999999999</v>
      </c>
    </row>
    <row r="67" spans="1:125" x14ac:dyDescent="0.35">
      <c r="A67" s="9" t="s">
        <v>393</v>
      </c>
      <c r="B67" s="15" t="s">
        <v>149</v>
      </c>
      <c r="C67" s="16">
        <v>43920</v>
      </c>
      <c r="D67" s="16">
        <v>43920</v>
      </c>
      <c r="E67" s="30">
        <v>2.57</v>
      </c>
      <c r="F67" s="18"/>
      <c r="G67" s="18"/>
      <c r="H67" s="43"/>
      <c r="I67" s="18"/>
      <c r="J67" s="18"/>
      <c r="K67" s="43"/>
      <c r="L67" s="18"/>
      <c r="M67" s="18"/>
      <c r="N67" s="64"/>
      <c r="O67" s="18"/>
      <c r="P67" s="18"/>
      <c r="Q67" s="64"/>
      <c r="R67" s="18"/>
      <c r="S67" s="18"/>
      <c r="T67" s="43"/>
      <c r="U67" s="18"/>
      <c r="V67" s="18"/>
      <c r="W67" s="43"/>
      <c r="X67" s="18"/>
      <c r="Y67" s="18"/>
      <c r="Z67" s="43"/>
      <c r="AA67" s="18"/>
      <c r="AB67" s="18"/>
      <c r="AC67" s="43"/>
      <c r="AD67" s="18"/>
      <c r="AE67" s="18"/>
      <c r="AF67" s="43"/>
      <c r="AG67" s="18"/>
      <c r="AH67" s="18"/>
      <c r="AI67" s="43"/>
      <c r="AJ67" s="18"/>
      <c r="AK67" s="18"/>
      <c r="AL67" s="43"/>
      <c r="AM67" s="18"/>
      <c r="AN67" s="18"/>
      <c r="AO67" s="43"/>
      <c r="AP67" s="18"/>
      <c r="AQ67" s="18"/>
      <c r="AR67" s="43"/>
      <c r="AS67" s="18"/>
      <c r="AT67" s="18"/>
      <c r="AU67" s="43"/>
      <c r="AV67" s="18"/>
      <c r="AW67" s="18"/>
      <c r="AX67" s="43"/>
      <c r="AY67" s="128"/>
      <c r="AZ67" s="128"/>
      <c r="BA67" s="43"/>
      <c r="BB67" s="18"/>
      <c r="BC67" s="18"/>
      <c r="BD67" s="43"/>
      <c r="BE67" s="18"/>
      <c r="BF67" s="18"/>
      <c r="BG67" s="43"/>
      <c r="BH67" s="18"/>
      <c r="BI67" s="18"/>
      <c r="BJ67" s="43"/>
      <c r="BK67" s="18"/>
      <c r="BL67" s="18"/>
      <c r="BM67" s="43"/>
      <c r="BN67" s="18"/>
      <c r="BO67" s="18"/>
      <c r="BP67" s="43"/>
      <c r="BQ67" s="18"/>
      <c r="BR67" s="18"/>
      <c r="BS67" s="43"/>
      <c r="BT67" s="18"/>
      <c r="BU67" s="18"/>
      <c r="BV67" s="43"/>
      <c r="BW67" s="18"/>
      <c r="BX67" s="18"/>
      <c r="BY67" s="43"/>
      <c r="BZ67" s="20"/>
      <c r="CA67" s="20"/>
      <c r="CB67" s="21"/>
      <c r="CC67" s="18"/>
      <c r="CD67" s="18"/>
      <c r="CE67" s="43"/>
      <c r="CF67" s="18"/>
      <c r="CG67" s="18"/>
      <c r="CH67" s="166"/>
      <c r="CI67" s="18"/>
      <c r="CJ67" s="18"/>
      <c r="CK67" s="43"/>
      <c r="CL67" s="18"/>
      <c r="CM67" s="18"/>
      <c r="CN67" s="43"/>
      <c r="CO67" s="18"/>
      <c r="CP67" s="18"/>
      <c r="CQ67" s="43"/>
      <c r="CR67" s="18"/>
      <c r="CS67" s="18"/>
      <c r="CT67" s="43"/>
      <c r="CU67" s="18"/>
      <c r="CV67" s="18"/>
      <c r="CW67" s="43"/>
      <c r="CX67" s="18"/>
      <c r="CY67" s="18"/>
      <c r="CZ67" s="43"/>
      <c r="DA67" s="18"/>
      <c r="DB67" s="18"/>
      <c r="DC67" s="43"/>
      <c r="DD67" s="166"/>
      <c r="DE67" s="166"/>
      <c r="DF67" s="43"/>
      <c r="DG67" s="18"/>
      <c r="DH67" s="18"/>
      <c r="DI67" s="43"/>
      <c r="DJ67">
        <v>99.95</v>
      </c>
      <c r="DK67">
        <v>100</v>
      </c>
      <c r="DL67">
        <v>2.57</v>
      </c>
      <c r="DM67" s="166">
        <v>99.949999999999989</v>
      </c>
      <c r="DN67" s="166">
        <v>99.999999999999986</v>
      </c>
      <c r="DO67" s="166">
        <v>2.57</v>
      </c>
      <c r="DP67" s="43">
        <v>100.53853743278887</v>
      </c>
      <c r="DQ67" s="43">
        <v>100.58883184871323</v>
      </c>
      <c r="DR67" s="43">
        <v>1.8149999999999999</v>
      </c>
      <c r="DS67" s="18">
        <v>100.47762219638784</v>
      </c>
      <c r="DT67" s="18">
        <v>100.52788613945756</v>
      </c>
      <c r="DU67" s="43">
        <v>1.8149999999999999</v>
      </c>
    </row>
    <row r="68" spans="1:125" x14ac:dyDescent="0.35">
      <c r="A68" s="9" t="s">
        <v>45</v>
      </c>
      <c r="B68" s="15" t="s">
        <v>9</v>
      </c>
      <c r="C68" s="16">
        <v>37719</v>
      </c>
      <c r="D68" s="16">
        <v>44294</v>
      </c>
      <c r="E68" s="30">
        <v>4.5625</v>
      </c>
      <c r="F68" s="18">
        <v>101.19086633964503</v>
      </c>
      <c r="G68" s="18">
        <v>101.24148708318661</v>
      </c>
      <c r="H68" s="43">
        <v>4.22</v>
      </c>
      <c r="I68" s="18">
        <v>101.0620782334037</v>
      </c>
      <c r="J68" s="18">
        <v>101.11263455067903</v>
      </c>
      <c r="K68" s="43">
        <v>4.25</v>
      </c>
      <c r="L68" s="18">
        <v>100.78201179037296</v>
      </c>
      <c r="M68" s="18">
        <v>100.83242800437515</v>
      </c>
      <c r="N68" s="64">
        <v>4.5248340145117121</v>
      </c>
      <c r="O68" s="18">
        <v>100.57266730769247</v>
      </c>
      <c r="P68" s="18">
        <v>100.62297879709101</v>
      </c>
      <c r="Q68" s="64">
        <v>4.5342525678954564</v>
      </c>
      <c r="R68" s="18">
        <v>100.34130118371502</v>
      </c>
      <c r="S68" s="18">
        <v>100.3914969321811</v>
      </c>
      <c r="T68" s="43">
        <v>4.5447076091336411</v>
      </c>
      <c r="U68" s="18">
        <v>100.11679916727856</v>
      </c>
      <c r="V68" s="18">
        <v>100.16688260858284</v>
      </c>
      <c r="W68" s="43">
        <v>4.5548986662873947</v>
      </c>
      <c r="X68" s="18">
        <v>101.2141410147136</v>
      </c>
      <c r="Y68" s="18">
        <v>101.2647734014143</v>
      </c>
      <c r="Z68" s="43">
        <v>4.5055154391292778</v>
      </c>
      <c r="AA68" s="18">
        <v>100.99104197675993</v>
      </c>
      <c r="AB68" s="18">
        <v>101.04156275813899</v>
      </c>
      <c r="AC68" s="43">
        <v>4.5154685611119829</v>
      </c>
      <c r="AD68" s="18">
        <v>100.77479824986175</v>
      </c>
      <c r="AE68" s="18">
        <v>100.82521085528938</v>
      </c>
      <c r="AF68" s="43">
        <v>4.5251579057428239</v>
      </c>
      <c r="AG68" s="18">
        <v>100.55099302455987</v>
      </c>
      <c r="AH68" s="18">
        <v>100.60129367139557</v>
      </c>
      <c r="AI68" s="43">
        <v>4.5352299493314332</v>
      </c>
      <c r="AJ68" s="18">
        <v>100.32682806095977</v>
      </c>
      <c r="AK68" s="18">
        <v>100.37701656924439</v>
      </c>
      <c r="AL68" s="43">
        <v>4.5453632274999833</v>
      </c>
      <c r="AM68" s="18">
        <v>100.12404679723983</v>
      </c>
      <c r="AN68" s="18">
        <v>100.17413386417191</v>
      </c>
      <c r="AO68" s="43">
        <v>4.5545689530856182</v>
      </c>
      <c r="AP68" s="18">
        <v>101.1570397159647</v>
      </c>
      <c r="AQ68" s="18">
        <v>101.20764353773356</v>
      </c>
      <c r="AR68" s="43">
        <v>4.5080587201884104</v>
      </c>
      <c r="AS68" s="18">
        <v>100.95781869539182</v>
      </c>
      <c r="AT68" s="18">
        <v>101.00832285682023</v>
      </c>
      <c r="AU68" s="43">
        <v>4.5169545151911548</v>
      </c>
      <c r="AV68" s="18">
        <v>100.74450640940837</v>
      </c>
      <c r="AW68" s="18">
        <v>100.79490386133904</v>
      </c>
      <c r="AX68" s="43">
        <v>4.5265185294253705</v>
      </c>
      <c r="AY68" s="128">
        <v>100.53772838373077</v>
      </c>
      <c r="AZ68" s="128">
        <v>100.58802239492823</v>
      </c>
      <c r="BA68" s="43">
        <v>4.5358283137198319</v>
      </c>
      <c r="BB68" s="18">
        <v>100.32369881138064</v>
      </c>
      <c r="BC68" s="18">
        <v>100.37388575425776</v>
      </c>
      <c r="BD68" s="43">
        <v>4.5455050043297378</v>
      </c>
      <c r="BE68" s="18">
        <v>100.10930379262513</v>
      </c>
      <c r="BF68" s="18">
        <v>100.15938348436731</v>
      </c>
      <c r="BG68" s="43">
        <v>4.5552397002444671</v>
      </c>
      <c r="BH68" s="18">
        <v>101.17568172577069</v>
      </c>
      <c r="BI68" s="18">
        <v>101.22629487320728</v>
      </c>
      <c r="BJ68" s="43">
        <v>4.5072280929721247</v>
      </c>
      <c r="BK68" s="18">
        <v>100.95940395409642</v>
      </c>
      <c r="BL68" s="18">
        <v>101.00990890855068</v>
      </c>
      <c r="BM68" s="43">
        <v>4.5168835902333697</v>
      </c>
      <c r="BN68" s="18">
        <v>100.75675168161304</v>
      </c>
      <c r="BO68" s="18">
        <v>100.80715525924265</v>
      </c>
      <c r="BP68" s="43">
        <v>4.5259684079634619</v>
      </c>
      <c r="BQ68" s="18">
        <v>100.53276691436126</v>
      </c>
      <c r="BR68" s="18">
        <v>100.58305844358304</v>
      </c>
      <c r="BS68" s="43">
        <v>4.5360521648475247</v>
      </c>
      <c r="BT68" s="18">
        <v>100.3154124049661</v>
      </c>
      <c r="BU68" s="18">
        <v>100.36559520256738</v>
      </c>
      <c r="BV68" s="43">
        <v>4.545880479054131</v>
      </c>
      <c r="BW68" s="18">
        <v>100.11877933693985</v>
      </c>
      <c r="BX68" s="18">
        <v>100.16886376882425</v>
      </c>
      <c r="BY68" s="43">
        <v>4.5548085785714933</v>
      </c>
      <c r="BZ68" s="20">
        <v>101.25055468742984</v>
      </c>
      <c r="CA68" s="20">
        <v>101.30120529007488</v>
      </c>
      <c r="CB68" s="21">
        <v>4.503895078972981</v>
      </c>
      <c r="CC68" s="18">
        <v>101.02968033802594</v>
      </c>
      <c r="CD68" s="18">
        <v>101.08022044825006</v>
      </c>
      <c r="CE68" s="43">
        <v>4.5137416398254278</v>
      </c>
      <c r="CF68" s="18">
        <v>100.80109399957065</v>
      </c>
      <c r="CG68" s="18">
        <v>100.85151975945037</v>
      </c>
      <c r="CH68" s="166">
        <v>4.523977438200645</v>
      </c>
      <c r="CI68" s="18">
        <v>100.57954266264703</v>
      </c>
      <c r="CJ68" s="18">
        <v>100.62985759144274</v>
      </c>
      <c r="CK68" s="43">
        <v>4.5339426182274369</v>
      </c>
      <c r="CL68" s="18">
        <v>100.35025569915881</v>
      </c>
      <c r="CM68" s="18">
        <v>100.40045592712237</v>
      </c>
      <c r="CN68" s="43">
        <v>4.5443020730023171</v>
      </c>
      <c r="CO68" s="18">
        <v>100.12061185777499</v>
      </c>
      <c r="CP68" s="18">
        <v>100.17069720637818</v>
      </c>
      <c r="CQ68" s="43">
        <v>4.5547252113060974</v>
      </c>
      <c r="CR68" s="18">
        <v>101.26710904461839</v>
      </c>
      <c r="CS68" s="18">
        <v>101.31776792858268</v>
      </c>
      <c r="CT68" s="43">
        <v>4.5031588173320545</v>
      </c>
      <c r="CU68" s="18">
        <v>101.03594567378289</v>
      </c>
      <c r="CV68" s="18">
        <v>101.08648891824201</v>
      </c>
      <c r="CW68" s="43">
        <v>4.5134617383833717</v>
      </c>
      <c r="CX68" s="18">
        <v>100.81190296047809</v>
      </c>
      <c r="CY68" s="18">
        <v>100.86233412754186</v>
      </c>
      <c r="CZ68" s="43">
        <v>4.5234923814381034</v>
      </c>
      <c r="DA68" s="18">
        <v>100.58004419877601</v>
      </c>
      <c r="DB68" s="18">
        <v>100.63035937846523</v>
      </c>
      <c r="DC68" s="43">
        <v>4.5339200100048229</v>
      </c>
      <c r="DD68" s="166">
        <v>100.34783124043456</v>
      </c>
      <c r="DE68" s="166">
        <v>100.39803025556233</v>
      </c>
      <c r="DF68" s="43">
        <v>4.5444118658366053</v>
      </c>
      <c r="DG68" s="18">
        <v>100.13027862728761</v>
      </c>
      <c r="DH68" s="18">
        <v>100.18036881169346</v>
      </c>
      <c r="DI68" s="43">
        <v>4.5542854893816749</v>
      </c>
      <c r="DJ68">
        <v>101.25500736446935</v>
      </c>
      <c r="DK68">
        <v>101.30566019456663</v>
      </c>
      <c r="DL68">
        <v>4.5036970207166203</v>
      </c>
      <c r="DM68" s="166">
        <v>101.0333727650907</v>
      </c>
      <c r="DN68" s="166">
        <v>101.08391472245192</v>
      </c>
      <c r="DO68" s="166">
        <v>4.5135766778793096</v>
      </c>
      <c r="DP68" s="43">
        <v>100.80400137929971</v>
      </c>
      <c r="DQ68" s="43">
        <v>100.8544285935965</v>
      </c>
      <c r="DR68" s="43">
        <v>4.5238469580597922</v>
      </c>
      <c r="DS68" s="18">
        <v>100.58169084925923</v>
      </c>
      <c r="DT68" s="18">
        <v>100.63200685268556</v>
      </c>
      <c r="DU68" s="43">
        <v>4.5338457839552078</v>
      </c>
    </row>
    <row r="69" spans="1:125" x14ac:dyDescent="0.35">
      <c r="A69" s="9" t="s">
        <v>33</v>
      </c>
      <c r="B69" s="15" t="s">
        <v>9</v>
      </c>
      <c r="C69" s="16">
        <v>37372</v>
      </c>
      <c r="D69" s="16">
        <v>44312</v>
      </c>
      <c r="E69" s="30">
        <v>4.8125</v>
      </c>
      <c r="F69" s="18">
        <v>102.12106290994964</v>
      </c>
      <c r="G69" s="18">
        <v>102.17214898444186</v>
      </c>
      <c r="H69" s="43">
        <v>4.22</v>
      </c>
      <c r="I69" s="18">
        <v>101.97500059449757</v>
      </c>
      <c r="J69" s="18">
        <v>102.02601360129822</v>
      </c>
      <c r="K69" s="43">
        <v>4.25</v>
      </c>
      <c r="L69" s="18">
        <v>101.00210070616737</v>
      </c>
      <c r="M69" s="18">
        <v>101.0526270196772</v>
      </c>
      <c r="N69" s="64">
        <v>4.7623700065342174</v>
      </c>
      <c r="O69" s="18">
        <v>100.77331292322576</v>
      </c>
      <c r="P69" s="18">
        <v>100.82372478561857</v>
      </c>
      <c r="Q69" s="64">
        <v>4.7731821158490391</v>
      </c>
      <c r="R69" s="18">
        <v>100.52045819366801</v>
      </c>
      <c r="S69" s="18">
        <v>100.57074356545073</v>
      </c>
      <c r="T69" s="43">
        <v>4.7851888425862725</v>
      </c>
      <c r="U69" s="18">
        <v>100.27510508978509</v>
      </c>
      <c r="V69" s="18">
        <v>100.3252677236469</v>
      </c>
      <c r="W69" s="43">
        <v>4.7968972415367723</v>
      </c>
      <c r="X69" s="18">
        <v>100.03729111229637</v>
      </c>
      <c r="Y69" s="18">
        <v>100.08733477968622</v>
      </c>
      <c r="Z69" s="43">
        <v>4.8083006811934288</v>
      </c>
      <c r="AA69" s="18">
        <v>101.17709586864665</v>
      </c>
      <c r="AB69" s="18">
        <v>101.2277097235084</v>
      </c>
      <c r="AC69" s="43">
        <v>4.7541330463217815</v>
      </c>
      <c r="AD69" s="18">
        <v>100.950680972844</v>
      </c>
      <c r="AE69" s="18">
        <v>101.00118156362581</v>
      </c>
      <c r="AF69" s="43">
        <v>4.7647957434719315</v>
      </c>
      <c r="AG69" s="18">
        <v>100.71632564775311</v>
      </c>
      <c r="AH69" s="18">
        <v>100.76670900225423</v>
      </c>
      <c r="AI69" s="43">
        <v>4.7758828760521892</v>
      </c>
      <c r="AJ69" s="18">
        <v>100.48156993403114</v>
      </c>
      <c r="AK69" s="18">
        <v>100.53183585195711</v>
      </c>
      <c r="AL69" s="43">
        <v>4.7870408007736707</v>
      </c>
      <c r="AM69" s="18">
        <v>100.26918780364923</v>
      </c>
      <c r="AN69" s="18">
        <v>100.31934747738792</v>
      </c>
      <c r="AO69" s="43">
        <v>4.7971803256443053</v>
      </c>
      <c r="AP69" s="18">
        <v>100.02609699113265</v>
      </c>
      <c r="AQ69" s="18">
        <v>100.07613505866198</v>
      </c>
      <c r="AR69" s="43">
        <v>4.8088387877679732</v>
      </c>
      <c r="AS69" s="18">
        <v>101.21020685999434</v>
      </c>
      <c r="AT69" s="18">
        <v>101.26083727863366</v>
      </c>
      <c r="AU69" s="43">
        <v>4.752577728305484</v>
      </c>
      <c r="AV69" s="18">
        <v>100.97285133291281</v>
      </c>
      <c r="AW69" s="18">
        <v>101.02336301442001</v>
      </c>
      <c r="AX69" s="43">
        <v>4.7637495490157722</v>
      </c>
      <c r="AY69" s="128">
        <v>100.74277395329736</v>
      </c>
      <c r="AZ69" s="128">
        <v>100.79317053856664</v>
      </c>
      <c r="BA69" s="43">
        <v>4.7746290490570349</v>
      </c>
      <c r="BB69" s="18">
        <v>100.50463558122038</v>
      </c>
      <c r="BC69" s="18">
        <v>100.55491303773925</v>
      </c>
      <c r="BD69" s="43">
        <v>4.7859421828487099</v>
      </c>
      <c r="BE69" s="18">
        <v>100.26609838092624</v>
      </c>
      <c r="BF69" s="18">
        <v>100.31625650918082</v>
      </c>
      <c r="BG69" s="43">
        <v>4.7973281374983987</v>
      </c>
      <c r="BH69" s="18">
        <v>100.0348755623161</v>
      </c>
      <c r="BI69" s="18">
        <v>100.08491802132676</v>
      </c>
      <c r="BJ69" s="43">
        <v>4.8084167876068209</v>
      </c>
      <c r="BK69" s="18">
        <v>101.25889737398916</v>
      </c>
      <c r="BL69" s="18">
        <v>101.30955215006418</v>
      </c>
      <c r="BM69" s="43">
        <v>4.7502924431760523</v>
      </c>
      <c r="BN69" s="18">
        <v>101.02536827283605</v>
      </c>
      <c r="BO69" s="18">
        <v>101.07590622594901</v>
      </c>
      <c r="BP69" s="43">
        <v>4.7612731655771166</v>
      </c>
      <c r="BQ69" s="18">
        <v>100.76728705960949</v>
      </c>
      <c r="BR69" s="18">
        <v>100.81769590756326</v>
      </c>
      <c r="BS69" s="43">
        <v>4.7734675511850995</v>
      </c>
      <c r="BT69" s="18">
        <v>100.5168761474882</v>
      </c>
      <c r="BU69" s="18">
        <v>100.56715972735188</v>
      </c>
      <c r="BV69" s="43">
        <v>4.785359368850818</v>
      </c>
      <c r="BW69" s="18">
        <v>100.29036414257877</v>
      </c>
      <c r="BX69" s="18">
        <v>100.34053440978366</v>
      </c>
      <c r="BY69" s="43">
        <v>4.7961673996533545</v>
      </c>
      <c r="BZ69" s="20">
        <v>100.03921220142341</v>
      </c>
      <c r="CA69" s="20">
        <v>100.08925682983832</v>
      </c>
      <c r="CB69" s="21">
        <v>4.8082083456586435</v>
      </c>
      <c r="CC69" s="18">
        <v>101.30217491074572</v>
      </c>
      <c r="CD69" s="18">
        <v>101.35285133641392</v>
      </c>
      <c r="CE69" s="43">
        <v>4.7482630597398607</v>
      </c>
      <c r="CF69" s="18">
        <v>101.04740366801354</v>
      </c>
      <c r="CG69" s="18">
        <v>101.09795264433571</v>
      </c>
      <c r="CH69" s="166">
        <v>4.7602348753099442</v>
      </c>
      <c r="CI69" s="18">
        <v>100.80048626093431</v>
      </c>
      <c r="CJ69" s="18">
        <v>100.85091171679269</v>
      </c>
      <c r="CK69" s="43">
        <v>4.7718953830723478</v>
      </c>
      <c r="CL69" s="18">
        <v>100.54496096887374</v>
      </c>
      <c r="CM69" s="18">
        <v>100.59525859817282</v>
      </c>
      <c r="CN69" s="43">
        <v>4.7840226935779384</v>
      </c>
      <c r="CO69" s="18">
        <v>100.28905161654995</v>
      </c>
      <c r="CP69" s="18">
        <v>100.33922122716353</v>
      </c>
      <c r="CQ69" s="43">
        <v>4.7962301691625795</v>
      </c>
      <c r="CR69" s="18">
        <v>100.04103118439485</v>
      </c>
      <c r="CS69" s="18">
        <v>100.09107672275623</v>
      </c>
      <c r="CT69" s="43">
        <v>4.8081209210389613</v>
      </c>
      <c r="CU69" s="18">
        <v>101.27582881990136</v>
      </c>
      <c r="CV69" s="18">
        <v>101.32649206593433</v>
      </c>
      <c r="CW69" s="43">
        <v>4.7494982821160434</v>
      </c>
      <c r="CX69" s="18">
        <v>101.03261453942507</v>
      </c>
      <c r="CY69" s="18">
        <v>101.08315611748381</v>
      </c>
      <c r="CZ69" s="43">
        <v>4.7609316772882284</v>
      </c>
      <c r="DA69" s="18">
        <v>100.78091304867027</v>
      </c>
      <c r="DB69" s="18">
        <v>100.83132871302678</v>
      </c>
      <c r="DC69" s="43">
        <v>4.7728221589707713</v>
      </c>
      <c r="DD69" s="166">
        <v>100.52882467231844</v>
      </c>
      <c r="DE69" s="166">
        <v>100.57911422943315</v>
      </c>
      <c r="DF69" s="43">
        <v>4.7847905968053208</v>
      </c>
      <c r="DG69" s="18">
        <v>100.29264928518239</v>
      </c>
      <c r="DH69" s="18">
        <v>100.34282069553015</v>
      </c>
      <c r="DI69" s="43">
        <v>4.7960581201943198</v>
      </c>
      <c r="DJ69">
        <v>100.0398104078421</v>
      </c>
      <c r="DK69">
        <v>100.08985533550985</v>
      </c>
      <c r="DL69">
        <v>4.8081795940938106</v>
      </c>
      <c r="DM69" s="166">
        <v>101.2846521874981</v>
      </c>
      <c r="DN69" s="166">
        <v>101.3353198474218</v>
      </c>
      <c r="DO69" s="166">
        <v>4.7490845316776689</v>
      </c>
      <c r="DP69" s="43">
        <v>101.03320015004884</v>
      </c>
      <c r="DQ69" s="43">
        <v>101.08374202105936</v>
      </c>
      <c r="DR69" s="43">
        <v>4.7609040818823107</v>
      </c>
      <c r="DS69" s="18">
        <v>100.78949179608374</v>
      </c>
      <c r="DT69" s="18">
        <v>100.83991175195972</v>
      </c>
      <c r="DU69" s="43">
        <v>4.7724159178535519</v>
      </c>
    </row>
    <row r="70" spans="1:125" x14ac:dyDescent="0.35">
      <c r="A70" s="9" t="s">
        <v>394</v>
      </c>
      <c r="B70" s="15" t="s">
        <v>149</v>
      </c>
      <c r="C70" s="16">
        <v>43956</v>
      </c>
      <c r="D70" s="16">
        <v>44321</v>
      </c>
      <c r="E70" s="30">
        <v>2.57</v>
      </c>
      <c r="F70" s="18"/>
      <c r="G70" s="18"/>
      <c r="H70" s="43"/>
      <c r="I70" s="18"/>
      <c r="J70" s="18"/>
      <c r="K70" s="43"/>
      <c r="L70" s="18"/>
      <c r="M70" s="18"/>
      <c r="N70" s="64"/>
      <c r="O70" s="18"/>
      <c r="P70" s="18"/>
      <c r="Q70" s="64"/>
      <c r="R70" s="18"/>
      <c r="S70" s="18"/>
      <c r="T70" s="43"/>
      <c r="U70" s="18"/>
      <c r="V70" s="18"/>
      <c r="W70" s="43"/>
      <c r="X70" s="18"/>
      <c r="Y70" s="18"/>
      <c r="Z70" s="43"/>
      <c r="AA70" s="18"/>
      <c r="AB70" s="18"/>
      <c r="AC70" s="43"/>
      <c r="AD70" s="18"/>
      <c r="AE70" s="18"/>
      <c r="AF70" s="43"/>
      <c r="AG70" s="18"/>
      <c r="AH70" s="18"/>
      <c r="AI70" s="43"/>
      <c r="AJ70" s="18"/>
      <c r="AK70" s="18"/>
      <c r="AL70" s="43"/>
      <c r="AM70" s="18"/>
      <c r="AN70" s="18"/>
      <c r="AO70" s="43"/>
      <c r="AP70" s="18"/>
      <c r="AQ70" s="18"/>
      <c r="AR70" s="43"/>
      <c r="AS70" s="18"/>
      <c r="AT70" s="18"/>
      <c r="AU70" s="43"/>
      <c r="AV70" s="18"/>
      <c r="AW70" s="18"/>
      <c r="AX70" s="43"/>
      <c r="AY70" s="128"/>
      <c r="AZ70" s="128"/>
      <c r="BA70" s="43"/>
      <c r="BB70" s="18"/>
      <c r="BC70" s="18"/>
      <c r="BD70" s="43"/>
      <c r="BE70" s="18"/>
      <c r="BF70" s="18"/>
      <c r="BG70" s="43"/>
      <c r="BH70" s="18"/>
      <c r="BI70" s="18"/>
      <c r="BJ70" s="43"/>
      <c r="BK70" s="18"/>
      <c r="BL70" s="18"/>
      <c r="BM70" s="43"/>
      <c r="BN70" s="18"/>
      <c r="BO70" s="18"/>
      <c r="BP70" s="43"/>
      <c r="BQ70" s="18"/>
      <c r="BR70" s="18"/>
      <c r="BS70" s="43"/>
      <c r="BT70" s="18"/>
      <c r="BU70" s="18"/>
      <c r="BV70" s="43"/>
      <c r="BW70" s="18"/>
      <c r="BX70" s="18"/>
      <c r="BY70" s="43"/>
      <c r="BZ70" s="20"/>
      <c r="CA70" s="20"/>
      <c r="CB70" s="21"/>
      <c r="CC70" s="18"/>
      <c r="CD70" s="18"/>
      <c r="CE70" s="43"/>
      <c r="CF70" s="18"/>
      <c r="CG70" s="18"/>
      <c r="CH70" s="166"/>
      <c r="CI70" s="18"/>
      <c r="CJ70" s="18"/>
      <c r="CK70" s="43"/>
      <c r="CL70" s="18"/>
      <c r="CM70" s="18"/>
      <c r="CN70" s="43"/>
      <c r="CO70" s="18"/>
      <c r="CP70" s="18"/>
      <c r="CQ70" s="43"/>
      <c r="CR70" s="18"/>
      <c r="CS70" s="18"/>
      <c r="CT70" s="43"/>
      <c r="CU70" s="18"/>
      <c r="CV70" s="18"/>
      <c r="CW70" s="43"/>
      <c r="CX70" s="18"/>
      <c r="CY70" s="18"/>
      <c r="CZ70" s="43"/>
      <c r="DA70" s="18"/>
      <c r="DB70" s="18"/>
      <c r="DC70" s="43"/>
      <c r="DD70" s="166"/>
      <c r="DE70" s="166"/>
      <c r="DF70" s="43"/>
      <c r="DG70" s="18"/>
      <c r="DH70" s="18"/>
      <c r="DI70" s="43"/>
      <c r="DM70" s="166">
        <v>99.949999999999989</v>
      </c>
      <c r="DN70" s="166">
        <v>99.999999999999986</v>
      </c>
      <c r="DO70" s="166">
        <v>2.57</v>
      </c>
      <c r="DP70" s="43">
        <v>99.95</v>
      </c>
      <c r="DQ70" s="43">
        <v>100</v>
      </c>
      <c r="DR70" s="43">
        <v>2.57</v>
      </c>
      <c r="DS70" s="18">
        <v>100.55070962835097</v>
      </c>
      <c r="DT70" s="18">
        <v>100.60101013341767</v>
      </c>
      <c r="DU70" s="43">
        <v>1.8149999999999999</v>
      </c>
    </row>
    <row r="71" spans="1:125" x14ac:dyDescent="0.35">
      <c r="A71" s="9" t="s">
        <v>146</v>
      </c>
      <c r="B71" s="15" t="s">
        <v>9</v>
      </c>
      <c r="C71" s="16">
        <v>41086</v>
      </c>
      <c r="D71" s="16">
        <v>44373</v>
      </c>
      <c r="E71" s="30">
        <v>4.28125</v>
      </c>
      <c r="F71" s="18">
        <v>100.18296333485151</v>
      </c>
      <c r="G71" s="18">
        <v>100.2330798747889</v>
      </c>
      <c r="H71" s="43">
        <v>4.22</v>
      </c>
      <c r="I71" s="18">
        <v>100.06685931145495</v>
      </c>
      <c r="J71" s="18">
        <v>100.11691777034011</v>
      </c>
      <c r="K71" s="43">
        <v>4.25</v>
      </c>
      <c r="L71" s="18">
        <v>100.02136891370156</v>
      </c>
      <c r="M71" s="18">
        <v>100.07140461600956</v>
      </c>
      <c r="N71" s="64">
        <v>4.2781951711658897</v>
      </c>
      <c r="O71" s="18">
        <v>101.01627476498162</v>
      </c>
      <c r="P71" s="18">
        <v>101.06680816906615</v>
      </c>
      <c r="Q71" s="64">
        <v>4.2360593725669631</v>
      </c>
      <c r="R71" s="18">
        <v>100.81019392499951</v>
      </c>
      <c r="S71" s="18">
        <v>100.86062423711806</v>
      </c>
      <c r="T71" s="43">
        <v>4.2447189201754343</v>
      </c>
      <c r="U71" s="18">
        <v>100.61022703559694</v>
      </c>
      <c r="V71" s="18">
        <v>100.66055731425406</v>
      </c>
      <c r="W71" s="43">
        <v>4.2531554704533239</v>
      </c>
      <c r="X71" s="18">
        <v>100.41640466048821</v>
      </c>
      <c r="Y71" s="18">
        <v>100.46663797947795</v>
      </c>
      <c r="Z71" s="43">
        <v>4.2613648531510719</v>
      </c>
      <c r="AA71" s="18">
        <v>100.21580480516764</v>
      </c>
      <c r="AB71" s="18">
        <v>100.26593777405466</v>
      </c>
      <c r="AC71" s="43">
        <v>4.2698947369819926</v>
      </c>
      <c r="AD71" s="18">
        <v>100.02136891370156</v>
      </c>
      <c r="AE71" s="18">
        <v>100.07140461600956</v>
      </c>
      <c r="AF71" s="43">
        <v>4.2781951711658897</v>
      </c>
      <c r="AG71" s="18">
        <v>100.94365104135262</v>
      </c>
      <c r="AH71" s="18">
        <v>100.99414811541033</v>
      </c>
      <c r="AI71" s="43">
        <v>4.2391069976724127</v>
      </c>
      <c r="AJ71" s="18">
        <v>100.75419310899005</v>
      </c>
      <c r="AK71" s="18">
        <v>100.80459540669339</v>
      </c>
      <c r="AL71" s="43">
        <v>4.2470782038531212</v>
      </c>
      <c r="AM71" s="18">
        <v>100.5827916182448</v>
      </c>
      <c r="AN71" s="18">
        <v>100.63310817233096</v>
      </c>
      <c r="AO71" s="43">
        <v>4.2543155803838406</v>
      </c>
      <c r="AP71" s="18">
        <v>100.38681381983328</v>
      </c>
      <c r="AQ71" s="18">
        <v>100.43703233600128</v>
      </c>
      <c r="AR71" s="43">
        <v>4.2626209680086316</v>
      </c>
      <c r="AS71" s="18">
        <v>100.20860307543403</v>
      </c>
      <c r="AT71" s="18">
        <v>100.25873244165484</v>
      </c>
      <c r="AU71" s="43">
        <v>4.2702016031286414</v>
      </c>
      <c r="AV71" s="18">
        <v>100.0177871607011</v>
      </c>
      <c r="AW71" s="18">
        <v>100.06782107123672</v>
      </c>
      <c r="AX71" s="43">
        <v>4.2783483782985989</v>
      </c>
      <c r="AY71" s="128">
        <v>100.97384855659735</v>
      </c>
      <c r="AZ71" s="128">
        <v>101.02436073696582</v>
      </c>
      <c r="BA71" s="43">
        <v>4.2378392387425903</v>
      </c>
      <c r="BB71" s="18">
        <v>100.78101028415378</v>
      </c>
      <c r="BC71" s="18">
        <v>100.83142599715235</v>
      </c>
      <c r="BD71" s="43">
        <v>4.245948083805648</v>
      </c>
      <c r="BE71" s="18">
        <v>100.58784905097225</v>
      </c>
      <c r="BF71" s="18">
        <v>100.63816813503976</v>
      </c>
      <c r="BG71" s="43">
        <v>4.2541016786546342</v>
      </c>
      <c r="BH71" s="18">
        <v>100.40061081422185</v>
      </c>
      <c r="BI71" s="18">
        <v>100.45083623233802</v>
      </c>
      <c r="BJ71" s="43">
        <v>4.262035201078537</v>
      </c>
      <c r="BK71" s="18">
        <v>100.20681249747803</v>
      </c>
      <c r="BL71" s="18">
        <v>100.256940967962</v>
      </c>
      <c r="BM71" s="43">
        <v>4.2702779066120842</v>
      </c>
      <c r="BN71" s="18">
        <v>100.02522347430863</v>
      </c>
      <c r="BO71" s="18">
        <v>100.07526110486106</v>
      </c>
      <c r="BP71" s="43">
        <v>4.2780303071245669</v>
      </c>
      <c r="BQ71" s="18">
        <v>101.02525208991545</v>
      </c>
      <c r="BR71" s="18">
        <v>101.0757899849079</v>
      </c>
      <c r="BS71" s="43">
        <v>4.2356829470630437</v>
      </c>
      <c r="BT71" s="18">
        <v>100.82016838301628</v>
      </c>
      <c r="BU71" s="18">
        <v>100.87060368485871</v>
      </c>
      <c r="BV71" s="43">
        <v>4.2442989767123223</v>
      </c>
      <c r="BW71" s="18">
        <v>100.63465761101966</v>
      </c>
      <c r="BX71" s="18">
        <v>100.6850001110752</v>
      </c>
      <c r="BY71" s="43">
        <v>4.2521229530485636</v>
      </c>
      <c r="BZ71" s="20">
        <v>100.42896700971662</v>
      </c>
      <c r="CA71" s="20">
        <v>100.47920661302312</v>
      </c>
      <c r="CB71" s="21">
        <v>4.2608318121862103</v>
      </c>
      <c r="CC71" s="18">
        <v>100.22960729612034</v>
      </c>
      <c r="CD71" s="18">
        <v>100.27974716970519</v>
      </c>
      <c r="CE71" s="43">
        <v>4.269306735242127</v>
      </c>
      <c r="CF71" s="18">
        <v>100.02328733935352</v>
      </c>
      <c r="CG71" s="18">
        <v>100.07332400135419</v>
      </c>
      <c r="CH71" s="166">
        <v>4.2781131162806849</v>
      </c>
      <c r="CI71" s="18">
        <v>101.06558994834619</v>
      </c>
      <c r="CJ71" s="18">
        <v>101.11614802235736</v>
      </c>
      <c r="CK71" s="43">
        <v>4.2339923778083302</v>
      </c>
      <c r="CL71" s="18">
        <v>100.85539507247549</v>
      </c>
      <c r="CM71" s="18">
        <v>100.90584799647372</v>
      </c>
      <c r="CN71" s="43">
        <v>4.2428165314557518</v>
      </c>
      <c r="CO71" s="18">
        <v>100.64488426897709</v>
      </c>
      <c r="CP71" s="18">
        <v>100.69523188491955</v>
      </c>
      <c r="CQ71" s="43">
        <v>4.2516908892894403</v>
      </c>
      <c r="CR71" s="18">
        <v>100.44086288412775</v>
      </c>
      <c r="CS71" s="18">
        <v>100.49110843834693</v>
      </c>
      <c r="CT71" s="43">
        <v>4.260327173748534</v>
      </c>
      <c r="CU71" s="18">
        <v>100.22972902942347</v>
      </c>
      <c r="CV71" s="18">
        <v>100.27986896390541</v>
      </c>
      <c r="CW71" s="43">
        <v>4.2693015499860563</v>
      </c>
      <c r="CX71" s="18">
        <v>100.02510380017401</v>
      </c>
      <c r="CY71" s="18">
        <v>100.07514137085943</v>
      </c>
      <c r="CZ71" s="43">
        <v>4.2780354255354007</v>
      </c>
      <c r="DA71" s="18">
        <v>101.04072532493404</v>
      </c>
      <c r="DB71" s="18">
        <v>101.09127096041425</v>
      </c>
      <c r="DC71" s="43">
        <v>4.235034300514898</v>
      </c>
      <c r="DD71" s="166">
        <v>100.83396452041168</v>
      </c>
      <c r="DE71" s="166">
        <v>100.88440672377357</v>
      </c>
      <c r="DF71" s="43">
        <v>4.2437182702796399</v>
      </c>
      <c r="DG71" s="18">
        <v>100.64025541823361</v>
      </c>
      <c r="DH71" s="18">
        <v>100.6906007185929</v>
      </c>
      <c r="DI71" s="43">
        <v>4.2518864416800035</v>
      </c>
      <c r="DJ71">
        <v>100.43287905899822</v>
      </c>
      <c r="DK71">
        <v>100.48312061930787</v>
      </c>
      <c r="DL71">
        <v>4.2606658447840404</v>
      </c>
      <c r="DM71" s="166">
        <v>100.23188876822483</v>
      </c>
      <c r="DN71" s="166">
        <v>100.28202978311639</v>
      </c>
      <c r="DO71" s="166">
        <v>4.2692095575440749</v>
      </c>
      <c r="DP71" s="43">
        <v>100.02388471634168</v>
      </c>
      <c r="DQ71" s="43">
        <v>100.07392167718027</v>
      </c>
      <c r="DR71" s="43">
        <v>4.278087565920031</v>
      </c>
      <c r="DS71" s="18">
        <v>101.04811041114836</v>
      </c>
      <c r="DT71" s="18">
        <v>101.09865974101886</v>
      </c>
      <c r="DU71" s="43">
        <v>4.234724783658991</v>
      </c>
    </row>
    <row r="72" spans="1:125" x14ac:dyDescent="0.35">
      <c r="A72" s="9" t="s">
        <v>283</v>
      </c>
      <c r="B72" s="15" t="s">
        <v>149</v>
      </c>
      <c r="C72" s="16">
        <v>43294</v>
      </c>
      <c r="D72" s="16">
        <v>44390</v>
      </c>
      <c r="E72" s="30">
        <v>2.85</v>
      </c>
      <c r="F72" s="18"/>
      <c r="G72" s="18"/>
      <c r="H72" s="43"/>
      <c r="I72" s="18"/>
      <c r="J72" s="18"/>
      <c r="K72" s="43"/>
      <c r="L72" s="18"/>
      <c r="M72" s="18"/>
      <c r="N72" s="64"/>
      <c r="O72" s="18"/>
      <c r="P72" s="18"/>
      <c r="Q72" s="64"/>
      <c r="R72" s="18"/>
      <c r="S72" s="18"/>
      <c r="T72" s="43"/>
      <c r="U72" s="18"/>
      <c r="V72" s="18"/>
      <c r="W72" s="43"/>
      <c r="X72" s="18"/>
      <c r="Y72" s="18"/>
      <c r="Z72" s="43"/>
      <c r="AA72" s="18"/>
      <c r="AB72" s="18"/>
      <c r="AC72" s="43"/>
      <c r="AD72" s="18"/>
      <c r="AE72" s="18"/>
      <c r="AF72" s="43"/>
      <c r="AG72" s="18"/>
      <c r="AH72" s="18"/>
      <c r="AI72" s="43"/>
      <c r="AJ72" s="18"/>
      <c r="AK72" s="18"/>
      <c r="AL72" s="43"/>
      <c r="AM72" s="18"/>
      <c r="AN72" s="18"/>
      <c r="AO72" s="43"/>
      <c r="AP72" s="18"/>
      <c r="AQ72" s="18"/>
      <c r="AR72" s="43"/>
      <c r="AS72" s="18"/>
      <c r="AT72" s="18"/>
      <c r="AU72" s="43"/>
      <c r="AV72" s="18"/>
      <c r="AW72" s="18"/>
      <c r="AX72" s="43"/>
      <c r="AY72" s="128"/>
      <c r="AZ72" s="128"/>
      <c r="BA72" s="43"/>
      <c r="BB72" s="18"/>
      <c r="BC72" s="18"/>
      <c r="BD72" s="43"/>
      <c r="BE72" s="18">
        <v>99.95</v>
      </c>
      <c r="BF72" s="18">
        <v>100</v>
      </c>
      <c r="BG72" s="43">
        <v>2.85</v>
      </c>
      <c r="BH72" s="18">
        <v>100.18625599276517</v>
      </c>
      <c r="BI72" s="18">
        <v>100.23637417985509</v>
      </c>
      <c r="BJ72" s="43">
        <v>2.76</v>
      </c>
      <c r="BK72" s="18">
        <v>100.17921003998602</v>
      </c>
      <c r="BL72" s="18">
        <v>100.22932470233718</v>
      </c>
      <c r="BM72" s="43">
        <v>2.76</v>
      </c>
      <c r="BN72" s="18">
        <v>100.17260379799379</v>
      </c>
      <c r="BO72" s="18">
        <v>100.22271515557156</v>
      </c>
      <c r="BP72" s="43">
        <v>2.76</v>
      </c>
      <c r="BQ72" s="18">
        <v>100.6698679240106</v>
      </c>
      <c r="BR72" s="18">
        <v>100.72022803802962</v>
      </c>
      <c r="BS72" s="43">
        <v>2.5499999999999998</v>
      </c>
      <c r="BT72" s="18">
        <v>100.6460858150574</v>
      </c>
      <c r="BU72" s="18">
        <v>100.69643403207344</v>
      </c>
      <c r="BV72" s="43">
        <v>2.5499999999999998</v>
      </c>
      <c r="BW72" s="18">
        <v>100.62456116539369</v>
      </c>
      <c r="BX72" s="18">
        <v>100.67489861470104</v>
      </c>
      <c r="BY72" s="43">
        <v>2.5499999999999998</v>
      </c>
      <c r="BZ72" s="20">
        <v>100.51362043518748</v>
      </c>
      <c r="CA72" s="20">
        <v>100.56390238638066</v>
      </c>
      <c r="CB72" s="21">
        <v>2.59</v>
      </c>
      <c r="CC72" s="18">
        <v>100.46210921629374</v>
      </c>
      <c r="CD72" s="18">
        <v>100.51236539899323</v>
      </c>
      <c r="CE72" s="43">
        <v>2.605</v>
      </c>
      <c r="CF72" s="18">
        <v>100.4425499014017</v>
      </c>
      <c r="CG72" s="18">
        <v>100.49279629955147</v>
      </c>
      <c r="CH72" s="166">
        <v>2.605</v>
      </c>
      <c r="CI72" s="18">
        <v>100.35575226037659</v>
      </c>
      <c r="CJ72" s="18">
        <v>100.40595523799558</v>
      </c>
      <c r="CK72" s="43">
        <v>2.6399999999999997</v>
      </c>
      <c r="CL72" s="18">
        <v>100.3389272828712</v>
      </c>
      <c r="CM72" s="18">
        <v>100.38912184379309</v>
      </c>
      <c r="CN72" s="43">
        <v>2.6399999999999997</v>
      </c>
      <c r="CO72" s="18">
        <v>100.32206478558122</v>
      </c>
      <c r="CP72" s="18">
        <v>100.37225091103673</v>
      </c>
      <c r="CQ72" s="43">
        <v>2.6399999999999997</v>
      </c>
      <c r="CR72" s="18">
        <v>100.23782918898839</v>
      </c>
      <c r="CS72" s="18">
        <v>100.28797317557617</v>
      </c>
      <c r="CT72" s="43">
        <v>2.6799999999999997</v>
      </c>
      <c r="CU72" s="18">
        <v>100.12726492472801</v>
      </c>
      <c r="CV72" s="18">
        <v>100.17735360152876</v>
      </c>
      <c r="CW72" s="43">
        <v>2.74</v>
      </c>
      <c r="CX72" s="18">
        <v>100.11867658929458</v>
      </c>
      <c r="CY72" s="18">
        <v>100.16876096977947</v>
      </c>
      <c r="CZ72" s="43">
        <v>2.74</v>
      </c>
      <c r="DA72" s="18">
        <v>100.40117691391173</v>
      </c>
      <c r="DB72" s="18">
        <v>100.45140261521934</v>
      </c>
      <c r="DC72" s="43">
        <v>2.54</v>
      </c>
      <c r="DD72" s="166">
        <v>100.37596718004605</v>
      </c>
      <c r="DE72" s="166">
        <v>100.42618027018113</v>
      </c>
      <c r="DF72" s="43">
        <v>2.54</v>
      </c>
      <c r="DG72" s="18">
        <v>100.35233490624523</v>
      </c>
      <c r="DH72" s="18">
        <v>100.4025361743324</v>
      </c>
      <c r="DI72" s="43">
        <v>2.54</v>
      </c>
      <c r="DJ72">
        <v>100.29044685370845</v>
      </c>
      <c r="DK72">
        <v>100.34061716228959</v>
      </c>
      <c r="DL72">
        <v>2.57</v>
      </c>
      <c r="DM72" s="166">
        <v>100.26828249953094</v>
      </c>
      <c r="DN72" s="166">
        <v>100.31844172039114</v>
      </c>
      <c r="DO72" s="166">
        <v>2.57</v>
      </c>
      <c r="DP72" s="43">
        <v>100.24533040908311</v>
      </c>
      <c r="DQ72" s="43">
        <v>100.29547814815719</v>
      </c>
      <c r="DR72" s="43">
        <v>2.57</v>
      </c>
      <c r="DS72" s="18">
        <v>100.22307126180927</v>
      </c>
      <c r="DT72" s="18">
        <v>100.27320786574214</v>
      </c>
      <c r="DU72" s="43">
        <v>2.57</v>
      </c>
    </row>
    <row r="73" spans="1:125" x14ac:dyDescent="0.35">
      <c r="A73" s="9" t="s">
        <v>155</v>
      </c>
      <c r="B73" s="15" t="s">
        <v>149</v>
      </c>
      <c r="C73" s="16">
        <v>41106</v>
      </c>
      <c r="D73" s="16">
        <v>44393</v>
      </c>
      <c r="E73" s="30">
        <v>4.0999999999999996</v>
      </c>
      <c r="F73" s="18">
        <v>99.488129007697211</v>
      </c>
      <c r="G73" s="18">
        <v>99.537897956675536</v>
      </c>
      <c r="H73" s="43">
        <v>4.22</v>
      </c>
      <c r="I73" s="18">
        <v>99.382246752721528</v>
      </c>
      <c r="J73" s="18">
        <v>99.431962734088572</v>
      </c>
      <c r="K73" s="43">
        <v>4.25</v>
      </c>
      <c r="L73" s="18">
        <v>99.503977235058088</v>
      </c>
      <c r="M73" s="18">
        <v>99.553754112114135</v>
      </c>
      <c r="N73" s="64">
        <v>4.22</v>
      </c>
      <c r="O73" s="18">
        <v>103.11876875007141</v>
      </c>
      <c r="P73" s="18">
        <v>103.17035392703492</v>
      </c>
      <c r="Q73" s="64">
        <v>3.25</v>
      </c>
      <c r="R73" s="18">
        <v>103.05374856481663</v>
      </c>
      <c r="S73" s="18">
        <v>103.10530121542433</v>
      </c>
      <c r="T73" s="43">
        <v>3.25</v>
      </c>
      <c r="U73" s="18">
        <v>102.99058476844777</v>
      </c>
      <c r="V73" s="18">
        <v>103.04210582135845</v>
      </c>
      <c r="W73" s="43">
        <v>3.25</v>
      </c>
      <c r="X73" s="18">
        <v>102.89363782863239</v>
      </c>
      <c r="Y73" s="18">
        <v>102.9451103838243</v>
      </c>
      <c r="Z73" s="43">
        <v>3.26</v>
      </c>
      <c r="AA73" s="18">
        <v>102.83090437423205</v>
      </c>
      <c r="AB73" s="18">
        <v>102.88234554700554</v>
      </c>
      <c r="AC73" s="43">
        <v>3.26</v>
      </c>
      <c r="AD73" s="18">
        <v>102.77003031227122</v>
      </c>
      <c r="AE73" s="18">
        <v>102.8214410327876</v>
      </c>
      <c r="AF73" s="43">
        <v>3.26</v>
      </c>
      <c r="AG73" s="18">
        <v>102.70695691014868</v>
      </c>
      <c r="AH73" s="18">
        <v>102.75833607818777</v>
      </c>
      <c r="AI73" s="43">
        <v>3.26</v>
      </c>
      <c r="AJ73" s="18">
        <v>103.4620420730005</v>
      </c>
      <c r="AK73" s="18">
        <v>103.51379897248674</v>
      </c>
      <c r="AL73" s="43">
        <v>3.01</v>
      </c>
      <c r="AM73" s="18">
        <v>103.35488571360487</v>
      </c>
      <c r="AN73" s="18">
        <v>103.40658900810892</v>
      </c>
      <c r="AO73" s="43">
        <v>3.02</v>
      </c>
      <c r="AP73" s="18">
        <v>103.26979139828195</v>
      </c>
      <c r="AQ73" s="18">
        <v>103.32145212434412</v>
      </c>
      <c r="AR73" s="43">
        <v>3.02</v>
      </c>
      <c r="AS73" s="18">
        <v>103.19248128276368</v>
      </c>
      <c r="AT73" s="18">
        <v>103.24410333443089</v>
      </c>
      <c r="AU73" s="43">
        <v>3.02</v>
      </c>
      <c r="AV73" s="18">
        <v>103.10963558176554</v>
      </c>
      <c r="AW73" s="18">
        <v>103.16121618986047</v>
      </c>
      <c r="AX73" s="43">
        <v>3.02</v>
      </c>
      <c r="AY73" s="128">
        <v>103.52431328013026</v>
      </c>
      <c r="AZ73" s="128">
        <v>103.57610133079565</v>
      </c>
      <c r="BA73" s="43">
        <v>2.85</v>
      </c>
      <c r="BB73" s="18">
        <v>103.42742526053976</v>
      </c>
      <c r="BC73" s="18">
        <v>103.47916484296124</v>
      </c>
      <c r="BD73" s="43">
        <v>2.85</v>
      </c>
      <c r="BE73" s="18">
        <v>103.33030409404817</v>
      </c>
      <c r="BF73" s="18">
        <v>103.38199509159396</v>
      </c>
      <c r="BG73" s="43">
        <v>2.85</v>
      </c>
      <c r="BH73" s="18">
        <v>103.47772850339463</v>
      </c>
      <c r="BI73" s="18">
        <v>103.52949325001964</v>
      </c>
      <c r="BJ73" s="43">
        <v>2.76</v>
      </c>
      <c r="BK73" s="18">
        <v>103.37284572792319</v>
      </c>
      <c r="BL73" s="18">
        <v>103.42455800692665</v>
      </c>
      <c r="BM73" s="43">
        <v>2.76</v>
      </c>
      <c r="BN73" s="18">
        <v>103.27450828268395</v>
      </c>
      <c r="BO73" s="18">
        <v>103.32617136836814</v>
      </c>
      <c r="BP73" s="43">
        <v>2.76</v>
      </c>
      <c r="BQ73" s="18">
        <v>103.26368552999207</v>
      </c>
      <c r="BR73" s="18">
        <v>103.31534320159287</v>
      </c>
      <c r="BS73" s="43">
        <v>2.72</v>
      </c>
      <c r="BT73" s="18">
        <v>103.55834599252458</v>
      </c>
      <c r="BU73" s="18">
        <v>103.6101510680586</v>
      </c>
      <c r="BV73" s="43">
        <v>2.5499999999999998</v>
      </c>
      <c r="BW73" s="18">
        <v>103.44715846138473</v>
      </c>
      <c r="BX73" s="18">
        <v>103.4989079153424</v>
      </c>
      <c r="BY73" s="43">
        <v>2.5499999999999998</v>
      </c>
      <c r="BZ73" s="20">
        <v>103.23496561188954</v>
      </c>
      <c r="CA73" s="20">
        <v>103.2866089163477</v>
      </c>
      <c r="CB73" s="21">
        <v>2.59</v>
      </c>
      <c r="CC73" s="18">
        <v>103.08644759130672</v>
      </c>
      <c r="CD73" s="18">
        <v>103.13801659960652</v>
      </c>
      <c r="CE73" s="43">
        <v>2.605</v>
      </c>
      <c r="CF73" s="18">
        <v>102.96712124015588</v>
      </c>
      <c r="CG73" s="18">
        <v>103.01863055543359</v>
      </c>
      <c r="CH73" s="166">
        <v>2.605</v>
      </c>
      <c r="CI73" s="18">
        <v>102.78225049558144</v>
      </c>
      <c r="CJ73" s="18">
        <v>102.83366732924605</v>
      </c>
      <c r="CK73" s="43">
        <v>2.6399999999999997</v>
      </c>
      <c r="CL73" s="18">
        <v>102.66530205535209</v>
      </c>
      <c r="CM73" s="18">
        <v>102.71666038554486</v>
      </c>
      <c r="CN73" s="43">
        <v>2.6399999999999997</v>
      </c>
      <c r="CO73" s="18">
        <v>102.54809281951201</v>
      </c>
      <c r="CP73" s="18">
        <v>102.59939251576989</v>
      </c>
      <c r="CQ73" s="43">
        <v>2.6399999999999997</v>
      </c>
      <c r="CR73" s="18">
        <v>102.36528093441736</v>
      </c>
      <c r="CS73" s="18">
        <v>102.41648917900686</v>
      </c>
      <c r="CT73" s="43">
        <v>2.6799999999999997</v>
      </c>
      <c r="CU73" s="18">
        <v>102.15224431795859</v>
      </c>
      <c r="CV73" s="18">
        <v>102.20334599095406</v>
      </c>
      <c r="CW73" s="43">
        <v>2.74</v>
      </c>
      <c r="CX73" s="18">
        <v>102.04608500971793</v>
      </c>
      <c r="CY73" s="18">
        <v>102.09713357650618</v>
      </c>
      <c r="CZ73" s="43">
        <v>2.74</v>
      </c>
      <c r="DA73" s="18">
        <v>101.93613731414648</v>
      </c>
      <c r="DB73" s="18">
        <v>101.98713087958626</v>
      </c>
      <c r="DC73" s="43">
        <v>2.74</v>
      </c>
      <c r="DD73" s="166">
        <v>102.10586562266205</v>
      </c>
      <c r="DE73" s="166">
        <v>102.1569440947094</v>
      </c>
      <c r="DF73" s="43">
        <v>2.54</v>
      </c>
      <c r="DG73" s="18">
        <v>101.98696659071346</v>
      </c>
      <c r="DH73" s="18">
        <v>102.03798558350522</v>
      </c>
      <c r="DI73" s="43">
        <v>2.54</v>
      </c>
      <c r="DJ73">
        <v>101.82239614048517</v>
      </c>
      <c r="DK73">
        <v>101.87333280688861</v>
      </c>
      <c r="DL73">
        <v>2.57</v>
      </c>
      <c r="DM73" s="166">
        <v>101.70130919385662</v>
      </c>
      <c r="DN73" s="166">
        <v>101.75218528649987</v>
      </c>
      <c r="DO73" s="166">
        <v>2.57</v>
      </c>
      <c r="DP73" s="43">
        <v>101.57591873452668</v>
      </c>
      <c r="DQ73" s="43">
        <v>101.62673210057696</v>
      </c>
      <c r="DR73" s="43">
        <v>2.57</v>
      </c>
      <c r="DS73" s="18">
        <v>101.45431392004124</v>
      </c>
      <c r="DT73" s="18">
        <v>101.50506645326787</v>
      </c>
      <c r="DU73" s="43">
        <v>2.57</v>
      </c>
    </row>
    <row r="74" spans="1:125" x14ac:dyDescent="0.35">
      <c r="A74" s="9" t="s">
        <v>55</v>
      </c>
      <c r="B74" s="15" t="s">
        <v>9</v>
      </c>
      <c r="C74" s="16">
        <v>38197</v>
      </c>
      <c r="D74" s="16">
        <v>44406</v>
      </c>
      <c r="E74" s="30">
        <v>4.46875</v>
      </c>
      <c r="F74" s="18">
        <v>100.91475360947148</v>
      </c>
      <c r="G74" s="18">
        <v>100.96523622758527</v>
      </c>
      <c r="H74" s="43">
        <v>4.22</v>
      </c>
      <c r="I74" s="18">
        <v>100.78443408935209</v>
      </c>
      <c r="J74" s="18">
        <v>100.83485151510963</v>
      </c>
      <c r="K74" s="43">
        <v>4.25</v>
      </c>
      <c r="L74" s="18">
        <v>100.25769097325735</v>
      </c>
      <c r="M74" s="18">
        <v>100.3078448957052</v>
      </c>
      <c r="N74" s="64">
        <v>4.4550354009164188</v>
      </c>
      <c r="O74" s="18">
        <v>100.0549734596884</v>
      </c>
      <c r="P74" s="18">
        <v>100.10502597267472</v>
      </c>
      <c r="Q74" s="64">
        <v>4.4640615759091027</v>
      </c>
      <c r="R74" s="18">
        <v>101.11411540415276</v>
      </c>
      <c r="S74" s="18">
        <v>101.16469775302926</v>
      </c>
      <c r="T74" s="43">
        <v>4.4173017853613752</v>
      </c>
      <c r="U74" s="18">
        <v>100.89878273510462</v>
      </c>
      <c r="V74" s="18">
        <v>100.9492573637865</v>
      </c>
      <c r="W74" s="43">
        <v>4.4267289494722659</v>
      </c>
      <c r="X74" s="18">
        <v>100.69006673478029</v>
      </c>
      <c r="Y74" s="18">
        <v>100.74043695325692</v>
      </c>
      <c r="Z74" s="43">
        <v>4.4359049207553856</v>
      </c>
      <c r="AA74" s="18">
        <v>100.47405246168795</v>
      </c>
      <c r="AB74" s="18">
        <v>100.52431461899744</v>
      </c>
      <c r="AC74" s="43">
        <v>4.445441898248446</v>
      </c>
      <c r="AD74" s="18">
        <v>100.26467580141568</v>
      </c>
      <c r="AE74" s="18">
        <v>100.31483321802469</v>
      </c>
      <c r="AF74" s="43">
        <v>4.4547250457842056</v>
      </c>
      <c r="AG74" s="18">
        <v>100.04797776676128</v>
      </c>
      <c r="AH74" s="18">
        <v>100.09802678015134</v>
      </c>
      <c r="AI74" s="43">
        <v>4.4643737181901351</v>
      </c>
      <c r="AJ74" s="18">
        <v>101.03926792663592</v>
      </c>
      <c r="AK74" s="18">
        <v>101.08981283305243</v>
      </c>
      <c r="AL74" s="43">
        <v>4.4205740170674179</v>
      </c>
      <c r="AM74" s="18">
        <v>100.85399102049475</v>
      </c>
      <c r="AN74" s="18">
        <v>100.9044432421158</v>
      </c>
      <c r="AO74" s="43">
        <v>4.4286949676511567</v>
      </c>
      <c r="AP74" s="18">
        <v>100.64223818877524</v>
      </c>
      <c r="AQ74" s="18">
        <v>100.69258448101574</v>
      </c>
      <c r="AR74" s="43">
        <v>4.4380130106229663</v>
      </c>
      <c r="AS74" s="18">
        <v>100.44960841800821</v>
      </c>
      <c r="AT74" s="18">
        <v>100.4998583471818</v>
      </c>
      <c r="AU74" s="43">
        <v>4.4465236802249803</v>
      </c>
      <c r="AV74" s="18">
        <v>100.24335359292684</v>
      </c>
      <c r="AW74" s="18">
        <v>100.29350034309839</v>
      </c>
      <c r="AX74" s="43">
        <v>4.4556725856737067</v>
      </c>
      <c r="AY74" s="128">
        <v>100.0434168414164</v>
      </c>
      <c r="AZ74" s="128">
        <v>100.093463573203</v>
      </c>
      <c r="BA74" s="43">
        <v>4.4645772465769413</v>
      </c>
      <c r="BB74" s="18">
        <v>101.07743290176469</v>
      </c>
      <c r="BC74" s="18">
        <v>101.1279969002148</v>
      </c>
      <c r="BD74" s="43">
        <v>4.4189048898193972</v>
      </c>
      <c r="BE74" s="18">
        <v>100.86891642687183</v>
      </c>
      <c r="BF74" s="18">
        <v>100.91937611492929</v>
      </c>
      <c r="BG74" s="43">
        <v>4.4280396609971957</v>
      </c>
      <c r="BH74" s="18">
        <v>100.66679379362245</v>
      </c>
      <c r="BI74" s="18">
        <v>100.71715236980734</v>
      </c>
      <c r="BJ74" s="43">
        <v>4.4369304481444285</v>
      </c>
      <c r="BK74" s="18">
        <v>100.45758959057405</v>
      </c>
      <c r="BL74" s="18">
        <v>100.50784351233021</v>
      </c>
      <c r="BM74" s="43">
        <v>4.4461704120154346</v>
      </c>
      <c r="BN74" s="18">
        <v>100.261565251907</v>
      </c>
      <c r="BO74" s="18">
        <v>100.31172111246323</v>
      </c>
      <c r="BP74" s="43">
        <v>4.4548632507161514</v>
      </c>
      <c r="BQ74" s="18">
        <v>100.04490611784462</v>
      </c>
      <c r="BR74" s="18">
        <v>100.09495359464194</v>
      </c>
      <c r="BS74" s="43">
        <v>4.4645107865250182</v>
      </c>
      <c r="BT74" s="18">
        <v>101.12050700195529</v>
      </c>
      <c r="BU74" s="18">
        <v>101.1710925482294</v>
      </c>
      <c r="BV74" s="43">
        <v>4.4170225777384946</v>
      </c>
      <c r="BW74" s="18">
        <v>100.9213454969512</v>
      </c>
      <c r="BX74" s="18">
        <v>100.97183141265752</v>
      </c>
      <c r="BY74" s="43">
        <v>4.4257392754785778</v>
      </c>
      <c r="BZ74" s="20">
        <v>100.70051867235617</v>
      </c>
      <c r="CA74" s="20">
        <v>100.75089411941588</v>
      </c>
      <c r="CB74" s="21">
        <v>4.4354445080193283</v>
      </c>
      <c r="CC74" s="18">
        <v>100.48648804153089</v>
      </c>
      <c r="CD74" s="18">
        <v>100.53675641974075</v>
      </c>
      <c r="CE74" s="43">
        <v>4.4448917581376683</v>
      </c>
      <c r="CF74" s="18">
        <v>100.26498437508133</v>
      </c>
      <c r="CG74" s="18">
        <v>100.31514194605435</v>
      </c>
      <c r="CH74" s="166">
        <v>4.4547113360046113</v>
      </c>
      <c r="CI74" s="18">
        <v>100.05029773297041</v>
      </c>
      <c r="CJ74" s="18">
        <v>100.10034790692386</v>
      </c>
      <c r="CK74" s="43">
        <v>4.4642701982965836</v>
      </c>
      <c r="CL74" s="18">
        <v>101.15752840940925</v>
      </c>
      <c r="CM74" s="18">
        <v>101.20813247564708</v>
      </c>
      <c r="CN74" s="43">
        <v>4.4154060456310464</v>
      </c>
      <c r="CO74" s="18">
        <v>100.93412633109581</v>
      </c>
      <c r="CP74" s="18">
        <v>100.98461864041602</v>
      </c>
      <c r="CQ74" s="43">
        <v>4.425178864032981</v>
      </c>
      <c r="CR74" s="18">
        <v>100.71760583478029</v>
      </c>
      <c r="CS74" s="18">
        <v>100.76798982969513</v>
      </c>
      <c r="CT74" s="43">
        <v>4.4346920163362356</v>
      </c>
      <c r="CU74" s="18">
        <v>100.49353171329551</v>
      </c>
      <c r="CV74" s="18">
        <v>100.54380361510306</v>
      </c>
      <c r="CW74" s="43">
        <v>4.4445802121302798</v>
      </c>
      <c r="CX74" s="18">
        <v>100.27635987513878</v>
      </c>
      <c r="CY74" s="18">
        <v>100.32652313670712</v>
      </c>
      <c r="CZ74" s="43">
        <v>4.4542059868961905</v>
      </c>
      <c r="DA74" s="18">
        <v>100.05161168882718</v>
      </c>
      <c r="DB74" s="18">
        <v>100.10166252008722</v>
      </c>
      <c r="DC74" s="43">
        <v>4.4642115700158964</v>
      </c>
      <c r="DD74" s="166">
        <v>101.13178677598485</v>
      </c>
      <c r="DE74" s="166">
        <v>101.18237796496733</v>
      </c>
      <c r="DF74" s="43">
        <v>4.416529923369886</v>
      </c>
      <c r="DG74" s="18">
        <v>100.92478324411655</v>
      </c>
      <c r="DH74" s="18">
        <v>100.97527087955633</v>
      </c>
      <c r="DI74" s="43">
        <v>4.425588523877634</v>
      </c>
      <c r="DJ74">
        <v>100.70317196812704</v>
      </c>
      <c r="DK74">
        <v>100.75354874249828</v>
      </c>
      <c r="DL74">
        <v>4.4353276443106191</v>
      </c>
      <c r="DM74" s="166">
        <v>100.48838266449064</v>
      </c>
      <c r="DN74" s="166">
        <v>100.53865199048587</v>
      </c>
      <c r="DO74" s="166">
        <v>4.4448079534852774</v>
      </c>
      <c r="DP74" s="43">
        <v>100.26609552896991</v>
      </c>
      <c r="DQ74" s="43">
        <v>100.31625365579781</v>
      </c>
      <c r="DR74" s="43">
        <v>4.4546619686706448</v>
      </c>
      <c r="DS74" s="18">
        <v>100.05065117112915</v>
      </c>
      <c r="DT74" s="18">
        <v>100.10070152189009</v>
      </c>
      <c r="DU74" s="43">
        <v>4.4642544278501095</v>
      </c>
    </row>
    <row r="75" spans="1:125" x14ac:dyDescent="0.35">
      <c r="A75" s="9" t="s">
        <v>26</v>
      </c>
      <c r="B75" s="15" t="s">
        <v>9</v>
      </c>
      <c r="C75" s="16">
        <v>37102</v>
      </c>
      <c r="D75" s="16">
        <v>44407</v>
      </c>
      <c r="E75" s="30">
        <v>4.8125</v>
      </c>
      <c r="F75" s="18">
        <v>102.24929843540318</v>
      </c>
      <c r="G75" s="18">
        <v>102.30044865973304</v>
      </c>
      <c r="H75" s="43">
        <v>4.22</v>
      </c>
      <c r="I75" s="18">
        <v>102.09696454956818</v>
      </c>
      <c r="J75" s="18">
        <v>102.1480385688526</v>
      </c>
      <c r="K75" s="43">
        <v>4.25</v>
      </c>
      <c r="L75" s="18">
        <v>100.30678570184844</v>
      </c>
      <c r="M75" s="18">
        <v>100.35696418394041</v>
      </c>
      <c r="N75" s="64">
        <v>4.7953822030520517</v>
      </c>
      <c r="O75" s="18">
        <v>100.07695244823825</v>
      </c>
      <c r="P75" s="18">
        <v>100.12701595621635</v>
      </c>
      <c r="Q75" s="64">
        <v>4.8063951112898593</v>
      </c>
      <c r="R75" s="18">
        <v>101.27776650147715</v>
      </c>
      <c r="S75" s="18">
        <v>101.32843071683556</v>
      </c>
      <c r="T75" s="43">
        <v>4.7494074130572823</v>
      </c>
      <c r="U75" s="18">
        <v>101.03363067391797</v>
      </c>
      <c r="V75" s="18">
        <v>101.08417276029812</v>
      </c>
      <c r="W75" s="43">
        <v>4.7608837947478957</v>
      </c>
      <c r="X75" s="18">
        <v>100.7969965687018</v>
      </c>
      <c r="Y75" s="18">
        <v>100.84742027884121</v>
      </c>
      <c r="Z75" s="43">
        <v>4.7720605908346769</v>
      </c>
      <c r="AA75" s="18">
        <v>100.55208796491623</v>
      </c>
      <c r="AB75" s="18">
        <v>100.60238915949597</v>
      </c>
      <c r="AC75" s="43">
        <v>4.7836836085177037</v>
      </c>
      <c r="AD75" s="18">
        <v>100.31470482907768</v>
      </c>
      <c r="AE75" s="18">
        <v>100.36488727271403</v>
      </c>
      <c r="AF75" s="43">
        <v>4.7950036419842252</v>
      </c>
      <c r="AG75" s="18">
        <v>100.06902100295569</v>
      </c>
      <c r="AH75" s="18">
        <v>100.1190805432273</v>
      </c>
      <c r="AI75" s="43">
        <v>4.8067760649501379</v>
      </c>
      <c r="AJ75" s="18">
        <v>101.19971679364269</v>
      </c>
      <c r="AK75" s="18">
        <v>101.25034196462499</v>
      </c>
      <c r="AL75" s="43">
        <v>4.7530703665982674</v>
      </c>
      <c r="AM75" s="18">
        <v>100.98844276754275</v>
      </c>
      <c r="AN75" s="18">
        <v>101.03896224866708</v>
      </c>
      <c r="AO75" s="43">
        <v>4.7630140817914892</v>
      </c>
      <c r="AP75" s="18">
        <v>100.74693357139591</v>
      </c>
      <c r="AQ75" s="18">
        <v>100.79733223751467</v>
      </c>
      <c r="AR75" s="43">
        <v>4.7744319151820651</v>
      </c>
      <c r="AS75" s="18">
        <v>100.52728820076273</v>
      </c>
      <c r="AT75" s="18">
        <v>100.57757698925735</v>
      </c>
      <c r="AU75" s="43">
        <v>4.7848637281389479</v>
      </c>
      <c r="AV75" s="18">
        <v>100.29210691326233</v>
      </c>
      <c r="AW75" s="18">
        <v>100.34227805228846</v>
      </c>
      <c r="AX75" s="43">
        <v>4.7960840569039114</v>
      </c>
      <c r="AY75" s="128">
        <v>100.06412978535606</v>
      </c>
      <c r="AZ75" s="128">
        <v>100.11418687879545</v>
      </c>
      <c r="BA75" s="43">
        <v>4.8070110241481716</v>
      </c>
      <c r="BB75" s="18">
        <v>101.24080445852579</v>
      </c>
      <c r="BC75" s="18">
        <v>101.29145018361758</v>
      </c>
      <c r="BD75" s="43">
        <v>4.7511413759760268</v>
      </c>
      <c r="BE75" s="18">
        <v>101.00350017554059</v>
      </c>
      <c r="BF75" s="18">
        <v>101.05402718913516</v>
      </c>
      <c r="BG75" s="43">
        <v>4.7623040207915803</v>
      </c>
      <c r="BH75" s="18">
        <v>100.77347246869886</v>
      </c>
      <c r="BI75" s="18">
        <v>100.8238844109043</v>
      </c>
      <c r="BJ75" s="43">
        <v>4.77317455890394</v>
      </c>
      <c r="BK75" s="18">
        <v>100.53538550973126</v>
      </c>
      <c r="BL75" s="18">
        <v>100.5856783489057</v>
      </c>
      <c r="BM75" s="43">
        <v>4.7844783462181191</v>
      </c>
      <c r="BN75" s="18">
        <v>100.31229802871117</v>
      </c>
      <c r="BO75" s="18">
        <v>100.36247926834534</v>
      </c>
      <c r="BP75" s="43">
        <v>4.7951186888603283</v>
      </c>
      <c r="BQ75" s="18">
        <v>100.06572691011114</v>
      </c>
      <c r="BR75" s="18">
        <v>100.11578480251239</v>
      </c>
      <c r="BS75" s="43">
        <v>4.8069343006131344</v>
      </c>
      <c r="BT75" s="18">
        <v>101.28158277767571</v>
      </c>
      <c r="BU75" s="18">
        <v>101.33224890212676</v>
      </c>
      <c r="BV75" s="43">
        <v>4.7492284560349827</v>
      </c>
      <c r="BW75" s="18">
        <v>101.05639306458261</v>
      </c>
      <c r="BX75" s="18">
        <v>101.10694653785153</v>
      </c>
      <c r="BY75" s="43">
        <v>4.7598114321436249</v>
      </c>
      <c r="BZ75" s="20">
        <v>100.80670661401673</v>
      </c>
      <c r="CA75" s="20">
        <v>100.85713518160753</v>
      </c>
      <c r="CB75" s="21">
        <v>4.7716009297055813</v>
      </c>
      <c r="CC75" s="18">
        <v>100.56470454465247</v>
      </c>
      <c r="CD75" s="18">
        <v>100.61501205067781</v>
      </c>
      <c r="CE75" s="43">
        <v>4.7830834603250247</v>
      </c>
      <c r="CF75" s="18">
        <v>100.31425279648035</v>
      </c>
      <c r="CG75" s="18">
        <v>100.36443501398733</v>
      </c>
      <c r="CH75" s="166">
        <v>4.7950252490628813</v>
      </c>
      <c r="CI75" s="18">
        <v>100.07150898240396</v>
      </c>
      <c r="CJ75" s="18">
        <v>100.1215697672876</v>
      </c>
      <c r="CK75" s="43">
        <v>4.8066565588071439</v>
      </c>
      <c r="CL75" s="18">
        <v>101.32151044112283</v>
      </c>
      <c r="CM75" s="18">
        <v>101.37219653939252</v>
      </c>
      <c r="CN75" s="43">
        <v>4.7473569324601703</v>
      </c>
      <c r="CO75" s="18">
        <v>101.06928699669511</v>
      </c>
      <c r="CP75" s="18">
        <v>101.11984692015518</v>
      </c>
      <c r="CQ75" s="43">
        <v>4.7592041983607611</v>
      </c>
      <c r="CR75" s="18">
        <v>100.82483293529069</v>
      </c>
      <c r="CS75" s="18">
        <v>100.87527057057596</v>
      </c>
      <c r="CT75" s="43">
        <v>4.7707430897377385</v>
      </c>
      <c r="CU75" s="18">
        <v>100.57185074660789</v>
      </c>
      <c r="CV75" s="18">
        <v>100.62216182752165</v>
      </c>
      <c r="CW75" s="43">
        <v>4.782743595043403</v>
      </c>
      <c r="CX75" s="18">
        <v>100.3266613129817</v>
      </c>
      <c r="CY75" s="18">
        <v>100.37684973785062</v>
      </c>
      <c r="CZ75" s="43">
        <v>4.7944321948423116</v>
      </c>
      <c r="DA75" s="18">
        <v>100.07291809757228</v>
      </c>
      <c r="DB75" s="18">
        <v>100.12297958736596</v>
      </c>
      <c r="DC75" s="43">
        <v>4.806588876832893</v>
      </c>
      <c r="DD75" s="166">
        <v>101.29382352489139</v>
      </c>
      <c r="DE75" s="166">
        <v>101.34449577277778</v>
      </c>
      <c r="DF75" s="43">
        <v>4.7486545404399649</v>
      </c>
      <c r="DG75" s="18">
        <v>101.05986123127471</v>
      </c>
      <c r="DH75" s="18">
        <v>101.11041643949446</v>
      </c>
      <c r="DI75" s="43">
        <v>4.7596480851998573</v>
      </c>
      <c r="DJ75">
        <v>100.80938877820174</v>
      </c>
      <c r="DK75">
        <v>100.8598186875455</v>
      </c>
      <c r="DL75">
        <v>4.7714739750907995</v>
      </c>
      <c r="DM75" s="166">
        <v>100.56662674574002</v>
      </c>
      <c r="DN75" s="166">
        <v>100.61693521334669</v>
      </c>
      <c r="DO75" s="166">
        <v>4.7829920378668316</v>
      </c>
      <c r="DP75" s="43">
        <v>100.31539041369034</v>
      </c>
      <c r="DQ75" s="43">
        <v>100.36557320029048</v>
      </c>
      <c r="DR75" s="43">
        <v>4.7949708715319437</v>
      </c>
      <c r="DS75" s="18">
        <v>100.07188801712606</v>
      </c>
      <c r="DT75" s="18">
        <v>100.12194899162186</v>
      </c>
      <c r="DU75" s="43">
        <v>4.8066383529976093</v>
      </c>
    </row>
    <row r="76" spans="1:125" x14ac:dyDescent="0.35">
      <c r="A76" s="9" t="s">
        <v>36</v>
      </c>
      <c r="B76" s="15" t="s">
        <v>9</v>
      </c>
      <c r="C76" s="16">
        <v>37505</v>
      </c>
      <c r="D76" s="16">
        <v>44445</v>
      </c>
      <c r="E76" s="30">
        <v>4.625</v>
      </c>
      <c r="F76" s="18">
        <v>101.55646831354348</v>
      </c>
      <c r="G76" s="18">
        <v>101.60727194951824</v>
      </c>
      <c r="H76" s="43">
        <v>4.22</v>
      </c>
      <c r="I76" s="18">
        <v>101.41358504033929</v>
      </c>
      <c r="J76" s="18">
        <v>101.46431719893874</v>
      </c>
      <c r="K76" s="43">
        <v>4.25</v>
      </c>
      <c r="L76" s="18">
        <v>100.56510084203781</v>
      </c>
      <c r="M76" s="18">
        <v>100.61540854631096</v>
      </c>
      <c r="N76" s="64">
        <v>4.5967114449187161</v>
      </c>
      <c r="O76" s="18">
        <v>100.35048665751114</v>
      </c>
      <c r="P76" s="18">
        <v>100.40068700101165</v>
      </c>
      <c r="Q76" s="64">
        <v>4.6065421842715057</v>
      </c>
      <c r="R76" s="18">
        <v>100.11329649425146</v>
      </c>
      <c r="S76" s="18">
        <v>100.16337818334313</v>
      </c>
      <c r="T76" s="43">
        <v>4.6174560841330772</v>
      </c>
      <c r="U76" s="18">
        <v>101.22173466816925</v>
      </c>
      <c r="V76" s="18">
        <v>101.27237085359604</v>
      </c>
      <c r="W76" s="43">
        <v>4.5668921947982346</v>
      </c>
      <c r="X76" s="18">
        <v>101.00073562335277</v>
      </c>
      <c r="Y76" s="18">
        <v>101.05126125397975</v>
      </c>
      <c r="Z76" s="43">
        <v>4.5768849815497497</v>
      </c>
      <c r="AA76" s="18">
        <v>100.77200879864378</v>
      </c>
      <c r="AB76" s="18">
        <v>100.82242000864809</v>
      </c>
      <c r="AC76" s="43">
        <v>4.5872733461498818</v>
      </c>
      <c r="AD76" s="18">
        <v>100.55031021369997</v>
      </c>
      <c r="AE76" s="18">
        <v>100.60061051895944</v>
      </c>
      <c r="AF76" s="43">
        <v>4.5973876064383932</v>
      </c>
      <c r="AG76" s="18">
        <v>100.32085938770757</v>
      </c>
      <c r="AH76" s="18">
        <v>100.37104491016265</v>
      </c>
      <c r="AI76" s="43">
        <v>4.6079026118933184</v>
      </c>
      <c r="AJ76" s="18">
        <v>100.09103974883533</v>
      </c>
      <c r="AK76" s="18">
        <v>100.14111030398732</v>
      </c>
      <c r="AL76" s="43">
        <v>4.6184828448180753</v>
      </c>
      <c r="AM76" s="18">
        <v>101.18612067666034</v>
      </c>
      <c r="AN76" s="18">
        <v>101.23673904618343</v>
      </c>
      <c r="AO76" s="43">
        <v>4.5684995818465772</v>
      </c>
      <c r="AP76" s="18">
        <v>100.96144726732767</v>
      </c>
      <c r="AQ76" s="18">
        <v>101.01195324394963</v>
      </c>
      <c r="AR76" s="43">
        <v>4.5786660404738049</v>
      </c>
      <c r="AS76" s="18">
        <v>100.75697151333532</v>
      </c>
      <c r="AT76" s="18">
        <v>100.80737520093578</v>
      </c>
      <c r="AU76" s="43">
        <v>4.5879579651599407</v>
      </c>
      <c r="AV76" s="18">
        <v>100.53803281707279</v>
      </c>
      <c r="AW76" s="18">
        <v>100.58832698056307</v>
      </c>
      <c r="AX76" s="43">
        <v>4.597949025331439</v>
      </c>
      <c r="AY76" s="128">
        <v>100.32580073138277</v>
      </c>
      <c r="AZ76" s="128">
        <v>100.37598872574564</v>
      </c>
      <c r="BA76" s="43">
        <v>4.6076756590032213</v>
      </c>
      <c r="BB76" s="18">
        <v>100.1061258293211</v>
      </c>
      <c r="BC76" s="18">
        <v>100.15620393128674</v>
      </c>
      <c r="BD76" s="43">
        <v>4.6177868354246252</v>
      </c>
      <c r="BE76" s="18">
        <v>101.1839244371818</v>
      </c>
      <c r="BF76" s="18">
        <v>101.23454170803582</v>
      </c>
      <c r="BG76" s="43">
        <v>4.5685987430443173</v>
      </c>
      <c r="BH76" s="18">
        <v>100.96952906926487</v>
      </c>
      <c r="BI76" s="18">
        <v>101.02003908880927</v>
      </c>
      <c r="BJ76" s="43">
        <v>4.578299554936863</v>
      </c>
      <c r="BK76" s="18">
        <v>100.747622143943</v>
      </c>
      <c r="BL76" s="18">
        <v>100.79802115452026</v>
      </c>
      <c r="BM76" s="43">
        <v>4.5883837272063284</v>
      </c>
      <c r="BN76" s="18">
        <v>100.53969535448073</v>
      </c>
      <c r="BO76" s="18">
        <v>100.58999034965555</v>
      </c>
      <c r="BP76" s="43">
        <v>4.5978729930515767</v>
      </c>
      <c r="BQ76" s="18">
        <v>100.30988084032603</v>
      </c>
      <c r="BR76" s="18">
        <v>100.3600608707614</v>
      </c>
      <c r="BS76" s="43">
        <v>4.6084069298800454</v>
      </c>
      <c r="BT76" s="18">
        <v>100.08686915257219</v>
      </c>
      <c r="BU76" s="18">
        <v>100.13693762138288</v>
      </c>
      <c r="BV76" s="43">
        <v>4.6186752959103821</v>
      </c>
      <c r="BW76" s="18">
        <v>101.27288093360664</v>
      </c>
      <c r="BX76" s="18">
        <v>101.32354270495912</v>
      </c>
      <c r="BY76" s="43">
        <v>4.5645857581859275</v>
      </c>
      <c r="BZ76" s="20">
        <v>101.03938770676878</v>
      </c>
      <c r="CA76" s="20">
        <v>101.08993267310532</v>
      </c>
      <c r="CB76" s="21">
        <v>4.5751341184051135</v>
      </c>
      <c r="CC76" s="18">
        <v>100.81308049646864</v>
      </c>
      <c r="CD76" s="18">
        <v>100.86351225259493</v>
      </c>
      <c r="CE76" s="43">
        <v>4.5854044705656296</v>
      </c>
      <c r="CF76" s="18">
        <v>100.57887160481529</v>
      </c>
      <c r="CG76" s="18">
        <v>100.62918619791424</v>
      </c>
      <c r="CH76" s="166">
        <v>4.5960820858708917</v>
      </c>
      <c r="CI76" s="18">
        <v>100.35187075508888</v>
      </c>
      <c r="CJ76" s="18">
        <v>100.40207179098437</v>
      </c>
      <c r="CK76" s="43">
        <v>4.6064786487954752</v>
      </c>
      <c r="CL76" s="18">
        <v>100.1169440050826</v>
      </c>
      <c r="CM76" s="18">
        <v>100.16702751884202</v>
      </c>
      <c r="CN76" s="43">
        <v>4.6172878586518999</v>
      </c>
      <c r="CO76" s="18">
        <v>101.27410425997891</v>
      </c>
      <c r="CP76" s="18">
        <v>101.32476664330056</v>
      </c>
      <c r="CQ76" s="43">
        <v>4.564530620910932</v>
      </c>
      <c r="CR76" s="18">
        <v>101.0452984630105</v>
      </c>
      <c r="CS76" s="18">
        <v>101.09584638620359</v>
      </c>
      <c r="CT76" s="43">
        <v>4.5748664908859871</v>
      </c>
      <c r="CU76" s="18">
        <v>100.80851045070328</v>
      </c>
      <c r="CV76" s="18">
        <v>100.8589399206636</v>
      </c>
      <c r="CW76" s="43">
        <v>4.5856123449622412</v>
      </c>
      <c r="CX76" s="18">
        <v>100.57901635497512</v>
      </c>
      <c r="CY76" s="18">
        <v>100.62933102048537</v>
      </c>
      <c r="CZ76" s="43">
        <v>4.5960754713339762</v>
      </c>
      <c r="DA76" s="18">
        <v>100.34151603162796</v>
      </c>
      <c r="DB76" s="18">
        <v>100.39171188757174</v>
      </c>
      <c r="DC76" s="43">
        <v>4.6069540134742573</v>
      </c>
      <c r="DD76" s="166">
        <v>100.10365289336808</v>
      </c>
      <c r="DE76" s="166">
        <v>100.1537297582472</v>
      </c>
      <c r="DF76" s="43">
        <v>4.6179009120917467</v>
      </c>
      <c r="DG76" s="18">
        <v>101.27730958599979</v>
      </c>
      <c r="DH76" s="18">
        <v>101.32797357278618</v>
      </c>
      <c r="DI76" s="43">
        <v>4.5643861580610388</v>
      </c>
      <c r="DJ76">
        <v>101.04303046590849</v>
      </c>
      <c r="DK76">
        <v>101.09357725453575</v>
      </c>
      <c r="DL76">
        <v>4.5749691776709698</v>
      </c>
      <c r="DM76" s="166">
        <v>100.81596327884289</v>
      </c>
      <c r="DN76" s="166">
        <v>100.86639647708142</v>
      </c>
      <c r="DO76" s="166">
        <v>4.5852733532032932</v>
      </c>
      <c r="DP76" s="43">
        <v>100.58096966543174</v>
      </c>
      <c r="DQ76" s="43">
        <v>100.63128530808578</v>
      </c>
      <c r="DR76" s="43">
        <v>4.5959862142676808</v>
      </c>
      <c r="DS76" s="18">
        <v>100.35320997965673</v>
      </c>
      <c r="DT76" s="18">
        <v>100.40341168549946</v>
      </c>
      <c r="DU76" s="43">
        <v>4.606417174833866</v>
      </c>
    </row>
    <row r="77" spans="1:125" x14ac:dyDescent="0.35">
      <c r="A77" s="9" t="s">
        <v>73</v>
      </c>
      <c r="B77" s="15" t="s">
        <v>9</v>
      </c>
      <c r="C77" s="16">
        <v>38602</v>
      </c>
      <c r="D77" s="16">
        <v>44446</v>
      </c>
      <c r="E77" s="30">
        <v>4.40625</v>
      </c>
      <c r="F77" s="18">
        <v>100.68919725729036</v>
      </c>
      <c r="G77" s="18">
        <v>100.73956704081075</v>
      </c>
      <c r="H77" s="43">
        <v>4.22</v>
      </c>
      <c r="I77" s="18">
        <v>100.56018020191097</v>
      </c>
      <c r="J77" s="18">
        <v>100.61048544463328</v>
      </c>
      <c r="K77" s="43">
        <v>4.25</v>
      </c>
      <c r="L77" s="18">
        <v>100.52252460592993</v>
      </c>
      <c r="M77" s="18">
        <v>100.57281101143565</v>
      </c>
      <c r="N77" s="64">
        <v>4.3811542659367317</v>
      </c>
      <c r="O77" s="18">
        <v>100.32514885041262</v>
      </c>
      <c r="P77" s="18">
        <v>100.37533651867194</v>
      </c>
      <c r="Q77" s="64">
        <v>4.3897735766797101</v>
      </c>
      <c r="R77" s="18">
        <v>100.10701048375282</v>
      </c>
      <c r="S77" s="18">
        <v>100.15708902826694</v>
      </c>
      <c r="T77" s="43">
        <v>4.3993391209247719</v>
      </c>
      <c r="U77" s="18">
        <v>101.1264157132059</v>
      </c>
      <c r="V77" s="18">
        <v>101.17700421531356</v>
      </c>
      <c r="W77" s="43">
        <v>4.3549915656952169</v>
      </c>
      <c r="X77" s="18">
        <v>100.92316794775428</v>
      </c>
      <c r="Y77" s="18">
        <v>100.97365477514184</v>
      </c>
      <c r="Z77" s="43">
        <v>4.36376202269025</v>
      </c>
      <c r="AA77" s="18">
        <v>100.71281311993343</v>
      </c>
      <c r="AB77" s="18">
        <v>100.76319471729207</v>
      </c>
      <c r="AC77" s="43">
        <v>4.3728764380312359</v>
      </c>
      <c r="AD77" s="18">
        <v>100.50892200343098</v>
      </c>
      <c r="AE77" s="18">
        <v>100.5592016042331</v>
      </c>
      <c r="AF77" s="43">
        <v>4.3817471993676973</v>
      </c>
      <c r="AG77" s="18">
        <v>100.29790132819363</v>
      </c>
      <c r="AH77" s="18">
        <v>100.34807536587657</v>
      </c>
      <c r="AI77" s="43">
        <v>4.39096612858242</v>
      </c>
      <c r="AJ77" s="18">
        <v>100.08654146418849</v>
      </c>
      <c r="AK77" s="18">
        <v>100.13660976907302</v>
      </c>
      <c r="AL77" s="43">
        <v>4.4002388438767186</v>
      </c>
      <c r="AM77" s="18">
        <v>101.08875885199485</v>
      </c>
      <c r="AN77" s="18">
        <v>101.13932851625297</v>
      </c>
      <c r="AO77" s="43">
        <v>4.3566138559956133</v>
      </c>
      <c r="AP77" s="18">
        <v>100.88300572831685</v>
      </c>
      <c r="AQ77" s="18">
        <v>100.93347246454911</v>
      </c>
      <c r="AR77" s="43">
        <v>4.3654992664079879</v>
      </c>
      <c r="AS77" s="18">
        <v>100.69570284512405</v>
      </c>
      <c r="AT77" s="18">
        <v>100.74607588306557</v>
      </c>
      <c r="AU77" s="43">
        <v>4.3736194798438275</v>
      </c>
      <c r="AV77" s="18">
        <v>100.49515168807103</v>
      </c>
      <c r="AW77" s="18">
        <v>100.54542440027116</v>
      </c>
      <c r="AX77" s="43">
        <v>4.3823476068475546</v>
      </c>
      <c r="AY77" s="128">
        <v>100.30074388773467</v>
      </c>
      <c r="AZ77" s="128">
        <v>100.35091934740836</v>
      </c>
      <c r="BA77" s="43">
        <v>4.3908416870062235</v>
      </c>
      <c r="BB77" s="18">
        <v>100.09951835503513</v>
      </c>
      <c r="BC77" s="18">
        <v>100.14959315161093</v>
      </c>
      <c r="BD77" s="43">
        <v>4.3996683973839232</v>
      </c>
      <c r="BE77" s="18">
        <v>101.08842491030724</v>
      </c>
      <c r="BF77" s="18">
        <v>101.13899440751099</v>
      </c>
      <c r="BG77" s="43">
        <v>4.3566282479003702</v>
      </c>
      <c r="BH77" s="18">
        <v>100.89177134390971</v>
      </c>
      <c r="BI77" s="18">
        <v>100.94224246514227</v>
      </c>
      <c r="BJ77" s="43">
        <v>4.3651199858390131</v>
      </c>
      <c r="BK77" s="18">
        <v>100.68822782197238</v>
      </c>
      <c r="BL77" s="18">
        <v>100.73859712053263</v>
      </c>
      <c r="BM77" s="43">
        <v>4.3739441742750991</v>
      </c>
      <c r="BN77" s="18">
        <v>100.49750754151752</v>
      </c>
      <c r="BO77" s="18">
        <v>100.54778143223363</v>
      </c>
      <c r="BP77" s="43">
        <v>4.3822448762528774</v>
      </c>
      <c r="BQ77" s="18">
        <v>100.2867108052935</v>
      </c>
      <c r="BR77" s="18">
        <v>100.33687924491595</v>
      </c>
      <c r="BS77" s="43">
        <v>4.3914560958634397</v>
      </c>
      <c r="BT77" s="18">
        <v>100.08215394302898</v>
      </c>
      <c r="BU77" s="18">
        <v>100.13222005305551</v>
      </c>
      <c r="BV77" s="43">
        <v>4.400431746809697</v>
      </c>
      <c r="BW77" s="18">
        <v>101.17592408406178</v>
      </c>
      <c r="BX77" s="18">
        <v>101.22653735273813</v>
      </c>
      <c r="BY77" s="43">
        <v>4.3528605395695799</v>
      </c>
      <c r="BZ77" s="20">
        <v>100.96077892537923</v>
      </c>
      <c r="CA77" s="20">
        <v>101.01128456766305</v>
      </c>
      <c r="CB77" s="21">
        <v>4.3621363878888655</v>
      </c>
      <c r="CC77" s="18">
        <v>100.7522551008109</v>
      </c>
      <c r="CD77" s="18">
        <v>100.8026564290254</v>
      </c>
      <c r="CE77" s="43">
        <v>4.3711645665830403</v>
      </c>
      <c r="CF77" s="18">
        <v>100.53645051477632</v>
      </c>
      <c r="CG77" s="18">
        <v>100.58674388671967</v>
      </c>
      <c r="CH77" s="166">
        <v>4.3805474058910772</v>
      </c>
      <c r="CI77" s="18">
        <v>100.32728755747401</v>
      </c>
      <c r="CJ77" s="18">
        <v>100.37747629562182</v>
      </c>
      <c r="CK77" s="43">
        <v>4.3896799985518147</v>
      </c>
      <c r="CL77" s="18">
        <v>100.11082152291975</v>
      </c>
      <c r="CM77" s="18">
        <v>100.1609019739067</v>
      </c>
      <c r="CN77" s="43">
        <v>4.3991716459860637</v>
      </c>
      <c r="CO77" s="18">
        <v>101.17840748591927</v>
      </c>
      <c r="CP77" s="18">
        <v>101.22902199691772</v>
      </c>
      <c r="CQ77" s="43">
        <v>4.3527536995607488</v>
      </c>
      <c r="CR77" s="18">
        <v>100.96736327578154</v>
      </c>
      <c r="CS77" s="18">
        <v>101.01787221188748</v>
      </c>
      <c r="CT77" s="43">
        <v>4.3618519213687081</v>
      </c>
      <c r="CU77" s="18">
        <v>100.74895648849923</v>
      </c>
      <c r="CV77" s="18">
        <v>100.79935616658251</v>
      </c>
      <c r="CW77" s="43">
        <v>4.3713076824798023</v>
      </c>
      <c r="CX77" s="18">
        <v>100.53727741040797</v>
      </c>
      <c r="CY77" s="18">
        <v>100.58757119600597</v>
      </c>
      <c r="CZ77" s="43">
        <v>4.3805113769115032</v>
      </c>
      <c r="DA77" s="18">
        <v>100.31821360690141</v>
      </c>
      <c r="DB77" s="18">
        <v>100.36839780580431</v>
      </c>
      <c r="DC77" s="43">
        <v>4.3900770524655988</v>
      </c>
      <c r="DD77" s="166">
        <v>100.09881515284106</v>
      </c>
      <c r="DE77" s="166">
        <v>100.14888959763987</v>
      </c>
      <c r="DF77" s="43">
        <v>4.3996993054068154</v>
      </c>
      <c r="DG77" s="18">
        <v>101.18037341962899</v>
      </c>
      <c r="DH77" s="18">
        <v>101.23098891408603</v>
      </c>
      <c r="DI77" s="43">
        <v>4.3526691255970551</v>
      </c>
      <c r="DJ77">
        <v>100.96444350221391</v>
      </c>
      <c r="DK77">
        <v>101.01495097770275</v>
      </c>
      <c r="DL77">
        <v>4.361978061022473</v>
      </c>
      <c r="DM77" s="166">
        <v>100.75516066500828</v>
      </c>
      <c r="DN77" s="166">
        <v>100.80556344673164</v>
      </c>
      <c r="DO77" s="166">
        <v>4.3710385115087229</v>
      </c>
      <c r="DP77" s="43">
        <v>100.53857221479919</v>
      </c>
      <c r="DQ77" s="43">
        <v>100.58886664812324</v>
      </c>
      <c r="DR77" s="43">
        <v>4.3804549616945208</v>
      </c>
      <c r="DS77" s="18">
        <v>100.32865111674859</v>
      </c>
      <c r="DT77" s="18">
        <v>100.3788405370171</v>
      </c>
      <c r="DU77" s="43">
        <v>4.389620338735722</v>
      </c>
    </row>
    <row r="78" spans="1:125" x14ac:dyDescent="0.35">
      <c r="A78" s="9" t="s">
        <v>86</v>
      </c>
      <c r="B78" s="15" t="s">
        <v>9</v>
      </c>
      <c r="C78" s="16">
        <v>38982</v>
      </c>
      <c r="D78" s="16">
        <v>44461</v>
      </c>
      <c r="E78" s="30">
        <v>4.40625</v>
      </c>
      <c r="F78" s="18">
        <v>100.69549392925043</v>
      </c>
      <c r="G78" s="18">
        <v>100.74586686268177</v>
      </c>
      <c r="H78" s="43">
        <v>4.22</v>
      </c>
      <c r="I78" s="18">
        <v>100.56547184929924</v>
      </c>
      <c r="J78" s="18">
        <v>100.61577973916881</v>
      </c>
      <c r="K78" s="43">
        <v>4.25</v>
      </c>
      <c r="L78" s="18">
        <v>100.62449921000787</v>
      </c>
      <c r="M78" s="18">
        <v>100.67483662832203</v>
      </c>
      <c r="N78" s="64">
        <v>4.3767143285936321</v>
      </c>
      <c r="O78" s="18">
        <v>100.42727678277608</v>
      </c>
      <c r="P78" s="18">
        <v>100.47751554054635</v>
      </c>
      <c r="Q78" s="64">
        <v>4.3853094657997556</v>
      </c>
      <c r="R78" s="18">
        <v>100.20930787351331</v>
      </c>
      <c r="S78" s="18">
        <v>100.25943759230945</v>
      </c>
      <c r="T78" s="43">
        <v>4.394848111872899</v>
      </c>
      <c r="U78" s="18">
        <v>99.997805606851685</v>
      </c>
      <c r="V78" s="18">
        <v>100.04782952161248</v>
      </c>
      <c r="W78" s="43">
        <v>4.404143519223628</v>
      </c>
      <c r="X78" s="18">
        <v>101.02483131828409</v>
      </c>
      <c r="Y78" s="18">
        <v>101.07536900278548</v>
      </c>
      <c r="Z78" s="43">
        <v>4.3593706790014988</v>
      </c>
      <c r="AA78" s="18">
        <v>100.81463990133918</v>
      </c>
      <c r="AB78" s="18">
        <v>100.86507243755796</v>
      </c>
      <c r="AC78" s="43">
        <v>4.3684596595394858</v>
      </c>
      <c r="AD78" s="18">
        <v>100.61090717447907</v>
      </c>
      <c r="AE78" s="18">
        <v>100.66123779337575</v>
      </c>
      <c r="AF78" s="43">
        <v>4.3773056010344069</v>
      </c>
      <c r="AG78" s="18">
        <v>100.4000504273709</v>
      </c>
      <c r="AH78" s="18">
        <v>100.45027556515348</v>
      </c>
      <c r="AI78" s="43">
        <v>4.3864986683307237</v>
      </c>
      <c r="AJ78" s="18">
        <v>100.1888547549884</v>
      </c>
      <c r="AK78" s="18">
        <v>100.23897424210945</v>
      </c>
      <c r="AL78" s="43">
        <v>4.3957453009819165</v>
      </c>
      <c r="AM78" s="18">
        <v>99.997805606851685</v>
      </c>
      <c r="AN78" s="18">
        <v>100.04782952161248</v>
      </c>
      <c r="AO78" s="43">
        <v>4.404143519223628</v>
      </c>
      <c r="AP78" s="18">
        <v>100.9797692987968</v>
      </c>
      <c r="AQ78" s="18">
        <v>101.0302844410173</v>
      </c>
      <c r="AR78" s="43">
        <v>4.3613160394222401</v>
      </c>
      <c r="AS78" s="18">
        <v>100.79262096744858</v>
      </c>
      <c r="AT78" s="18">
        <v>100.84304248869293</v>
      </c>
      <c r="AU78" s="43">
        <v>4.3694139836112669</v>
      </c>
      <c r="AV78" s="18">
        <v>100.59223529397352</v>
      </c>
      <c r="AW78" s="18">
        <v>100.64255657225964</v>
      </c>
      <c r="AX78" s="43">
        <v>4.3781181143151784</v>
      </c>
      <c r="AY78" s="128">
        <v>100.39798790806134</v>
      </c>
      <c r="AZ78" s="128">
        <v>100.44821201406836</v>
      </c>
      <c r="BA78" s="43">
        <v>4.3865887820709828</v>
      </c>
      <c r="BB78" s="18">
        <v>100.19692841539675</v>
      </c>
      <c r="BC78" s="18">
        <v>100.24705194136743</v>
      </c>
      <c r="BD78" s="43">
        <v>4.3953911009544013</v>
      </c>
      <c r="BE78" s="18">
        <v>99.99552562218706</v>
      </c>
      <c r="BF78" s="18">
        <v>100.04554839638524</v>
      </c>
      <c r="BG78" s="43">
        <v>4.4042439375135682</v>
      </c>
      <c r="BH78" s="18">
        <v>100.99013793456729</v>
      </c>
      <c r="BI78" s="18">
        <v>101.04065826369913</v>
      </c>
      <c r="BJ78" s="43">
        <v>4.3608682640412226</v>
      </c>
      <c r="BK78" s="18">
        <v>100.78675915454717</v>
      </c>
      <c r="BL78" s="18">
        <v>100.83717774341888</v>
      </c>
      <c r="BM78" s="43">
        <v>4.3696681111124942</v>
      </c>
      <c r="BN78" s="18">
        <v>100.59619323726906</v>
      </c>
      <c r="BO78" s="18">
        <v>100.64651649551682</v>
      </c>
      <c r="BP78" s="43">
        <v>4.3779458578641135</v>
      </c>
      <c r="BQ78" s="18">
        <v>100.38556711349263</v>
      </c>
      <c r="BR78" s="18">
        <v>100.43578500599561</v>
      </c>
      <c r="BS78" s="43">
        <v>4.3871315385616434</v>
      </c>
      <c r="BT78" s="18">
        <v>100.18117581331209</v>
      </c>
      <c r="BU78" s="18">
        <v>100.23129145904161</v>
      </c>
      <c r="BV78" s="43">
        <v>4.3960822372527888</v>
      </c>
      <c r="BW78" s="18">
        <v>99.996270109978823</v>
      </c>
      <c r="BX78" s="18">
        <v>100.04629325660711</v>
      </c>
      <c r="BY78" s="43">
        <v>4.4042111472320924</v>
      </c>
      <c r="BZ78" s="20">
        <v>101.06492320412623</v>
      </c>
      <c r="CA78" s="20">
        <v>101.11548094459853</v>
      </c>
      <c r="CB78" s="21">
        <v>4.3576413412049115</v>
      </c>
      <c r="CC78" s="18">
        <v>100.85655624394866</v>
      </c>
      <c r="CD78" s="18">
        <v>100.90700974882307</v>
      </c>
      <c r="CE78" s="43">
        <v>4.3666441122058846</v>
      </c>
      <c r="CF78" s="18">
        <v>100.64091399933946</v>
      </c>
      <c r="CG78" s="18">
        <v>100.69125962915403</v>
      </c>
      <c r="CH78" s="166">
        <v>4.3760004753423694</v>
      </c>
      <c r="CI78" s="18">
        <v>100.43190838722271</v>
      </c>
      <c r="CJ78" s="18">
        <v>100.48214946195368</v>
      </c>
      <c r="CK78" s="43">
        <v>4.385107229088856</v>
      </c>
      <c r="CL78" s="18">
        <v>100.21560519167589</v>
      </c>
      <c r="CM78" s="18">
        <v>100.26573806070624</v>
      </c>
      <c r="CN78" s="43">
        <v>4.3945719497244617</v>
      </c>
      <c r="CO78" s="18">
        <v>99.998965327057007</v>
      </c>
      <c r="CP78" s="18">
        <v>100.04898982196798</v>
      </c>
      <c r="CQ78" s="43">
        <v>4.4040924429528925</v>
      </c>
      <c r="CR78" s="18">
        <v>101.07292435103015</v>
      </c>
      <c r="CS78" s="18">
        <v>101.12348609407718</v>
      </c>
      <c r="CT78" s="43">
        <v>4.357296381080829</v>
      </c>
      <c r="CU78" s="18">
        <v>100.85467882303264</v>
      </c>
      <c r="CV78" s="18">
        <v>100.905131388727</v>
      </c>
      <c r="CW78" s="43">
        <v>4.366725397765312</v>
      </c>
      <c r="CX78" s="18">
        <v>100.6431560368643</v>
      </c>
      <c r="CY78" s="18">
        <v>100.69350278825843</v>
      </c>
      <c r="CZ78" s="43">
        <v>4.3759029907476812</v>
      </c>
      <c r="DA78" s="18">
        <v>100.42425397774643</v>
      </c>
      <c r="DB78" s="18">
        <v>100.4744912233581</v>
      </c>
      <c r="DC78" s="43">
        <v>4.3854414651423923</v>
      </c>
      <c r="DD78" s="166">
        <v>100.2050175151619</v>
      </c>
      <c r="DE78" s="166">
        <v>100.25514508770574</v>
      </c>
      <c r="DF78" s="43">
        <v>4.3950362808265862</v>
      </c>
      <c r="DG78" s="18">
        <v>99.99962215017878</v>
      </c>
      <c r="DH78" s="18">
        <v>100.0496469736656</v>
      </c>
      <c r="DI78" s="43">
        <v>4.4040635157461212</v>
      </c>
      <c r="DJ78">
        <v>101.06896744656365</v>
      </c>
      <c r="DK78">
        <v>101.11952721016873</v>
      </c>
      <c r="DL78">
        <v>4.3574669715790568</v>
      </c>
      <c r="DM78" s="166">
        <v>100.85984126124556</v>
      </c>
      <c r="DN78" s="166">
        <v>100.91029640945028</v>
      </c>
      <c r="DO78" s="166">
        <v>4.3665018900760586</v>
      </c>
      <c r="DP78" s="43">
        <v>100.64341493130394</v>
      </c>
      <c r="DQ78" s="43">
        <v>100.69376181221004</v>
      </c>
      <c r="DR78" s="43">
        <v>4.3758917342044343</v>
      </c>
      <c r="DS78" s="18">
        <v>100.43365096289043</v>
      </c>
      <c r="DT78" s="18">
        <v>100.48389290934509</v>
      </c>
      <c r="DU78" s="43">
        <v>4.3850311452157271</v>
      </c>
    </row>
    <row r="79" spans="1:125" x14ac:dyDescent="0.35">
      <c r="A79" s="9" t="s">
        <v>190</v>
      </c>
      <c r="B79" s="15" t="s">
        <v>149</v>
      </c>
      <c r="C79" s="16">
        <v>42656</v>
      </c>
      <c r="D79" s="16">
        <v>44482</v>
      </c>
      <c r="E79" s="30">
        <v>3.25</v>
      </c>
      <c r="F79" s="18">
        <v>96.02161127002195</v>
      </c>
      <c r="G79" s="18">
        <v>96.069646093068485</v>
      </c>
      <c r="H79" s="43">
        <v>4.22</v>
      </c>
      <c r="I79" s="18">
        <v>95.963665228012871</v>
      </c>
      <c r="J79" s="18">
        <v>96.01167106354464</v>
      </c>
      <c r="K79" s="43">
        <v>4.25</v>
      </c>
      <c r="L79" s="18">
        <v>96.148419909721014</v>
      </c>
      <c r="M79" s="18">
        <v>96.196518168805412</v>
      </c>
      <c r="N79" s="64">
        <v>4.22</v>
      </c>
      <c r="O79" s="18">
        <v>99.95</v>
      </c>
      <c r="P79" s="18">
        <v>100</v>
      </c>
      <c r="Q79" s="64">
        <v>3.25</v>
      </c>
      <c r="R79" s="18">
        <v>99.95</v>
      </c>
      <c r="S79" s="18">
        <v>100</v>
      </c>
      <c r="T79" s="43">
        <v>3.25</v>
      </c>
      <c r="U79" s="18">
        <v>99.95</v>
      </c>
      <c r="V79" s="18">
        <v>100</v>
      </c>
      <c r="W79" s="43">
        <v>3.25</v>
      </c>
      <c r="X79" s="18">
        <v>99.912823939133176</v>
      </c>
      <c r="Y79" s="18">
        <v>99.962805341804071</v>
      </c>
      <c r="Z79" s="43">
        <v>3.26</v>
      </c>
      <c r="AA79" s="18">
        <v>99.913564900432718</v>
      </c>
      <c r="AB79" s="18">
        <v>99.963546673769599</v>
      </c>
      <c r="AC79" s="43">
        <v>3.26</v>
      </c>
      <c r="AD79" s="18">
        <v>99.914283899959997</v>
      </c>
      <c r="AE79" s="18">
        <v>99.964266032976482</v>
      </c>
      <c r="AF79" s="43">
        <v>3.26</v>
      </c>
      <c r="AG79" s="18">
        <v>99.915028876471325</v>
      </c>
      <c r="AH79" s="18">
        <v>99.965011382162402</v>
      </c>
      <c r="AI79" s="43">
        <v>3.26</v>
      </c>
      <c r="AJ79" s="18">
        <v>99.915775901831083</v>
      </c>
      <c r="AK79" s="18">
        <v>99.965758781221695</v>
      </c>
      <c r="AL79" s="43">
        <v>3.26</v>
      </c>
      <c r="AM79" s="18">
        <v>99.882918053968126</v>
      </c>
      <c r="AN79" s="18">
        <v>99.932884496216232</v>
      </c>
      <c r="AO79" s="43">
        <v>3.27</v>
      </c>
      <c r="AP79" s="18">
        <v>100.70727652390659</v>
      </c>
      <c r="AQ79" s="18">
        <v>100.75765535158237</v>
      </c>
      <c r="AR79" s="43">
        <v>3.02</v>
      </c>
      <c r="AS79" s="18">
        <v>100.69093222731307</v>
      </c>
      <c r="AT79" s="18">
        <v>100.74130287875244</v>
      </c>
      <c r="AU79" s="43">
        <v>3.02</v>
      </c>
      <c r="AV79" s="18">
        <v>100.67341764077369</v>
      </c>
      <c r="AW79" s="18">
        <v>100.72377953053896</v>
      </c>
      <c r="AX79" s="43">
        <v>3.02</v>
      </c>
      <c r="AY79" s="128">
        <v>101.18237925528439</v>
      </c>
      <c r="AZ79" s="128">
        <v>101.23299575316096</v>
      </c>
      <c r="BA79" s="43">
        <v>2.85</v>
      </c>
      <c r="BB79" s="18">
        <v>101.15158828961229</v>
      </c>
      <c r="BC79" s="18">
        <v>101.20218938430443</v>
      </c>
      <c r="BD79" s="43">
        <v>2.85</v>
      </c>
      <c r="BE79" s="18">
        <v>101.12072322996799</v>
      </c>
      <c r="BF79" s="18">
        <v>101.17130888441019</v>
      </c>
      <c r="BG79" s="43">
        <v>2.85</v>
      </c>
      <c r="BH79" s="18">
        <v>101.34960466074909</v>
      </c>
      <c r="BI79" s="18">
        <v>101.40030481315567</v>
      </c>
      <c r="BJ79" s="43">
        <v>2.76</v>
      </c>
      <c r="BK79" s="18">
        <v>101.31150749266865</v>
      </c>
      <c r="BL79" s="18">
        <v>101.36218858696213</v>
      </c>
      <c r="BM79" s="43">
        <v>2.76</v>
      </c>
      <c r="BN79" s="18">
        <v>101.27578782217897</v>
      </c>
      <c r="BO79" s="18">
        <v>101.32645104770282</v>
      </c>
      <c r="BP79" s="43">
        <v>2.76</v>
      </c>
      <c r="BQ79" s="18">
        <v>101.34216729702665</v>
      </c>
      <c r="BR79" s="18">
        <v>101.39286372889109</v>
      </c>
      <c r="BS79" s="43">
        <v>2.72</v>
      </c>
      <c r="BT79" s="18">
        <v>101.30062608210103</v>
      </c>
      <c r="BU79" s="18">
        <v>101.35130173296751</v>
      </c>
      <c r="BV79" s="43">
        <v>2.72</v>
      </c>
      <c r="BW79" s="18">
        <v>101.26302296788192</v>
      </c>
      <c r="BX79" s="18">
        <v>101.31367980778582</v>
      </c>
      <c r="BY79" s="43">
        <v>2.72</v>
      </c>
      <c r="BZ79" s="20">
        <v>101.53614962136378</v>
      </c>
      <c r="CA79" s="20">
        <v>101.58694309291023</v>
      </c>
      <c r="CB79" s="21">
        <v>2.59</v>
      </c>
      <c r="CC79" s="18">
        <v>101.45035877237723</v>
      </c>
      <c r="CD79" s="18">
        <v>101.50110932704074</v>
      </c>
      <c r="CE79" s="43">
        <v>2.605</v>
      </c>
      <c r="CF79" s="18">
        <v>101.3992007095805</v>
      </c>
      <c r="CG79" s="18">
        <v>101.4499256724167</v>
      </c>
      <c r="CH79" s="166">
        <v>2.605</v>
      </c>
      <c r="CI79" s="18">
        <v>101.27301552939291</v>
      </c>
      <c r="CJ79" s="18">
        <v>101.32367736807694</v>
      </c>
      <c r="CK79" s="43">
        <v>2.6399999999999997</v>
      </c>
      <c r="CL79" s="18">
        <v>101.22446499247421</v>
      </c>
      <c r="CM79" s="18">
        <v>101.27510254374607</v>
      </c>
      <c r="CN79" s="43">
        <v>2.6399999999999997</v>
      </c>
      <c r="CO79" s="18">
        <v>101.17580618761363</v>
      </c>
      <c r="CP79" s="18">
        <v>101.22641939731228</v>
      </c>
      <c r="CQ79" s="43">
        <v>2.6399999999999997</v>
      </c>
      <c r="CR79" s="18">
        <v>101.05078843471068</v>
      </c>
      <c r="CS79" s="18">
        <v>101.10133910426281</v>
      </c>
      <c r="CT79" s="43">
        <v>2.6799999999999997</v>
      </c>
      <c r="CU79" s="18">
        <v>100.89342126957963</v>
      </c>
      <c r="CV79" s="18">
        <v>100.94389321618772</v>
      </c>
      <c r="CW79" s="43">
        <v>2.74</v>
      </c>
      <c r="CX79" s="18">
        <v>100.85387482170401</v>
      </c>
      <c r="CY79" s="18">
        <v>100.9043269851966</v>
      </c>
      <c r="CZ79" s="43">
        <v>2.74</v>
      </c>
      <c r="DA79" s="18">
        <v>100.81291712440908</v>
      </c>
      <c r="DB79" s="18">
        <v>100.86334879880849</v>
      </c>
      <c r="DC79" s="43">
        <v>2.74</v>
      </c>
      <c r="DD79" s="166">
        <v>100.72327377247792</v>
      </c>
      <c r="DE79" s="166">
        <v>100.7736606027793</v>
      </c>
      <c r="DF79" s="43">
        <v>2.77</v>
      </c>
      <c r="DG79" s="18">
        <v>100.68706801591964</v>
      </c>
      <c r="DH79" s="18">
        <v>100.73743673428677</v>
      </c>
      <c r="DI79" s="43">
        <v>2.77</v>
      </c>
      <c r="DJ79">
        <v>100.94116844541688</v>
      </c>
      <c r="DK79">
        <v>100.99166427755566</v>
      </c>
      <c r="DL79">
        <v>2.57</v>
      </c>
      <c r="DM79" s="166">
        <v>100.88768607983422</v>
      </c>
      <c r="DN79" s="166">
        <v>100.93815515741292</v>
      </c>
      <c r="DO79" s="166">
        <v>2.57</v>
      </c>
      <c r="DP79" s="43">
        <v>100.83230291448746</v>
      </c>
      <c r="DQ79" s="43">
        <v>100.88274428663077</v>
      </c>
      <c r="DR79" s="43">
        <v>2.57</v>
      </c>
      <c r="DS79" s="18">
        <v>100.77859181410871</v>
      </c>
      <c r="DT79" s="18">
        <v>100.82900631726734</v>
      </c>
      <c r="DU79" s="43">
        <v>2.57</v>
      </c>
    </row>
    <row r="80" spans="1:125" x14ac:dyDescent="0.35">
      <c r="A80" s="9" t="s">
        <v>296</v>
      </c>
      <c r="B80" s="15" t="s">
        <v>149</v>
      </c>
      <c r="C80" s="132">
        <v>43388</v>
      </c>
      <c r="D80" s="132">
        <v>44484</v>
      </c>
      <c r="E80" s="30"/>
      <c r="F80" s="18"/>
      <c r="G80" s="18"/>
      <c r="H80" s="43"/>
      <c r="I80" s="18"/>
      <c r="J80" s="18"/>
      <c r="K80" s="43"/>
      <c r="L80" s="18"/>
      <c r="M80" s="18"/>
      <c r="N80" s="64"/>
      <c r="O80" s="18"/>
      <c r="P80" s="18"/>
      <c r="Q80" s="64"/>
      <c r="R80" s="18"/>
      <c r="S80" s="18"/>
      <c r="T80" s="43"/>
      <c r="U80" s="18"/>
      <c r="V80" s="18"/>
      <c r="W80" s="43"/>
      <c r="X80" s="18"/>
      <c r="Y80" s="18"/>
      <c r="Z80" s="43"/>
      <c r="AA80" s="18"/>
      <c r="AB80" s="18"/>
      <c r="AC80" s="43"/>
      <c r="AD80" s="18"/>
      <c r="AE80" s="18"/>
      <c r="AF80" s="43"/>
      <c r="AG80" s="18"/>
      <c r="AH80" s="18"/>
      <c r="AI80" s="43"/>
      <c r="AJ80" s="18"/>
      <c r="AK80" s="18"/>
      <c r="AL80" s="43"/>
      <c r="AM80" s="18"/>
      <c r="AN80" s="18"/>
      <c r="AO80" s="43"/>
      <c r="AP80" s="18"/>
      <c r="AQ80" s="18"/>
      <c r="AR80" s="43"/>
      <c r="AS80" s="18"/>
      <c r="AT80" s="18"/>
      <c r="AU80" s="43"/>
      <c r="AV80" s="18"/>
      <c r="AW80" s="18"/>
      <c r="AX80" s="43"/>
      <c r="AY80" s="128"/>
      <c r="AZ80" s="128"/>
      <c r="BA80" s="43"/>
      <c r="BB80" s="18"/>
      <c r="BC80" s="18"/>
      <c r="BD80" s="43"/>
      <c r="BE80" s="18"/>
      <c r="BF80" s="18"/>
      <c r="BG80" s="43"/>
      <c r="BH80" s="18"/>
      <c r="BI80" s="18"/>
      <c r="BJ80" s="43"/>
      <c r="BK80" s="18"/>
      <c r="BL80" s="18"/>
      <c r="BM80" s="43"/>
      <c r="BN80" s="18">
        <v>99.95</v>
      </c>
      <c r="BO80" s="18">
        <v>100</v>
      </c>
      <c r="BP80" s="43">
        <v>2.76</v>
      </c>
      <c r="BQ80" s="18">
        <v>99.95</v>
      </c>
      <c r="BR80" s="18">
        <v>100</v>
      </c>
      <c r="BS80" s="43">
        <v>2.76</v>
      </c>
      <c r="BT80" s="18">
        <v>100.05213653116067</v>
      </c>
      <c r="BU80" s="18">
        <v>100.10218762497315</v>
      </c>
      <c r="BV80" s="43">
        <v>2.72</v>
      </c>
      <c r="BW80" s="18">
        <v>100.049298980369</v>
      </c>
      <c r="BX80" s="18">
        <v>100.09934865469634</v>
      </c>
      <c r="BY80" s="43">
        <v>2.72</v>
      </c>
      <c r="BZ80" s="20">
        <v>99.877961166275725</v>
      </c>
      <c r="CA80" s="20">
        <v>99.927925128840144</v>
      </c>
      <c r="CB80" s="21">
        <v>2.79</v>
      </c>
      <c r="CC80" s="18">
        <v>100.31134355355799</v>
      </c>
      <c r="CD80" s="18">
        <v>100.36152431571584</v>
      </c>
      <c r="CE80" s="43">
        <v>2.605</v>
      </c>
      <c r="CF80" s="18">
        <v>100.29905149888137</v>
      </c>
      <c r="CG80" s="18">
        <v>100.34922611193733</v>
      </c>
      <c r="CH80" s="166">
        <v>2.605</v>
      </c>
      <c r="CI80" s="18">
        <v>100.21088080851581</v>
      </c>
      <c r="CJ80" s="18">
        <v>100.26101131417289</v>
      </c>
      <c r="CK80" s="43">
        <v>2.6399999999999997</v>
      </c>
      <c r="CL80" s="18">
        <v>100.20133125569582</v>
      </c>
      <c r="CM80" s="18">
        <v>100.25145698418791</v>
      </c>
      <c r="CN80" s="43">
        <v>2.6399999999999997</v>
      </c>
      <c r="CO80" s="18">
        <v>100.19176040732494</v>
      </c>
      <c r="CP80" s="18">
        <v>100.24188134799893</v>
      </c>
      <c r="CQ80" s="43">
        <v>2.6399999999999997</v>
      </c>
      <c r="CR80" s="18">
        <v>100.1049092826884</v>
      </c>
      <c r="CS80" s="18">
        <v>100.15498677607643</v>
      </c>
      <c r="CT80" s="43">
        <v>2.6799999999999997</v>
      </c>
      <c r="CU80" s="18">
        <v>99.987100178653208</v>
      </c>
      <c r="CV80" s="18">
        <v>100.03711873802222</v>
      </c>
      <c r="CW80" s="43">
        <v>2.74</v>
      </c>
      <c r="CX80" s="18">
        <v>99.985549568800877</v>
      </c>
      <c r="CY80" s="18">
        <v>100.03556735247712</v>
      </c>
      <c r="CZ80" s="43">
        <v>2.74</v>
      </c>
      <c r="DA80" s="18">
        <v>99.983943624086123</v>
      </c>
      <c r="DB80" s="18">
        <v>100.03396060438831</v>
      </c>
      <c r="DC80" s="43">
        <v>2.74</v>
      </c>
      <c r="DD80" s="166">
        <v>99.933838170720733</v>
      </c>
      <c r="DE80" s="166">
        <v>99.983830085763614</v>
      </c>
      <c r="DF80" s="43">
        <v>2.77</v>
      </c>
      <c r="DG80" s="18">
        <v>99.934592343623592</v>
      </c>
      <c r="DH80" s="18">
        <v>99.984584635941559</v>
      </c>
      <c r="DI80" s="43">
        <v>2.77</v>
      </c>
      <c r="DJ80">
        <v>99.913506261785543</v>
      </c>
      <c r="DK80">
        <v>99.963488005788435</v>
      </c>
      <c r="DL80">
        <v>2.7850000000000001</v>
      </c>
      <c r="DM80" s="166">
        <v>100.21299773853666</v>
      </c>
      <c r="DN80" s="166">
        <v>100.26312930318825</v>
      </c>
      <c r="DO80" s="166">
        <v>2.57</v>
      </c>
      <c r="DP80" s="43">
        <v>100.19752519571627</v>
      </c>
      <c r="DQ80" s="43">
        <v>100.24764902022638</v>
      </c>
      <c r="DR80" s="43">
        <v>2.57</v>
      </c>
      <c r="DS80" s="18">
        <v>100.18251978215176</v>
      </c>
      <c r="DT80" s="18">
        <v>100.23263610020186</v>
      </c>
      <c r="DU80" s="43">
        <v>2.57</v>
      </c>
    </row>
    <row r="81" spans="1:125" x14ac:dyDescent="0.35">
      <c r="A81" s="9" t="s">
        <v>179</v>
      </c>
      <c r="B81" s="15" t="s">
        <v>149</v>
      </c>
      <c r="C81" s="16">
        <v>41942</v>
      </c>
      <c r="D81" s="16">
        <v>44499</v>
      </c>
      <c r="E81" s="30">
        <v>3.5200000000000005</v>
      </c>
      <c r="F81" s="18">
        <v>97.088372873749208</v>
      </c>
      <c r="G81" s="18">
        <v>97.136941344421416</v>
      </c>
      <c r="H81" s="43">
        <v>4.22</v>
      </c>
      <c r="I81" s="18">
        <v>97.012075888045331</v>
      </c>
      <c r="J81" s="18">
        <v>97.060606191140891</v>
      </c>
      <c r="K81" s="43">
        <v>4.25</v>
      </c>
      <c r="L81" s="18">
        <v>97.179706443741011</v>
      </c>
      <c r="M81" s="18">
        <v>97.228320604043034</v>
      </c>
      <c r="N81" s="64">
        <v>4.22</v>
      </c>
      <c r="O81" s="18">
        <v>101.02454923905911</v>
      </c>
      <c r="P81" s="18">
        <v>101.07508678245033</v>
      </c>
      <c r="Q81" s="64">
        <v>3.25</v>
      </c>
      <c r="R81" s="18">
        <v>101.00408823398271</v>
      </c>
      <c r="S81" s="18">
        <v>101.05461554175359</v>
      </c>
      <c r="T81" s="43">
        <v>3.25</v>
      </c>
      <c r="U81" s="18">
        <v>100.98421141029971</v>
      </c>
      <c r="V81" s="18">
        <v>101.03472877468704</v>
      </c>
      <c r="W81" s="43">
        <v>3.25</v>
      </c>
      <c r="X81" s="18">
        <v>100.9271198146515</v>
      </c>
      <c r="Y81" s="18">
        <v>100.97760861896099</v>
      </c>
      <c r="Z81" s="43">
        <v>3.26</v>
      </c>
      <c r="AA81" s="18">
        <v>100.90788381430926</v>
      </c>
      <c r="AB81" s="18">
        <v>100.95836299580715</v>
      </c>
      <c r="AC81" s="43">
        <v>3.26</v>
      </c>
      <c r="AD81" s="18">
        <v>100.88921796069243</v>
      </c>
      <c r="AE81" s="18">
        <v>100.93968780459473</v>
      </c>
      <c r="AF81" s="43">
        <v>3.26</v>
      </c>
      <c r="AG81" s="18">
        <v>100.86987772195674</v>
      </c>
      <c r="AH81" s="18">
        <v>100.92033789090219</v>
      </c>
      <c r="AI81" s="43">
        <v>3.26</v>
      </c>
      <c r="AJ81" s="18">
        <v>100.85048429333183</v>
      </c>
      <c r="AK81" s="18">
        <v>100.90093476071218</v>
      </c>
      <c r="AL81" s="43">
        <v>3.26</v>
      </c>
      <c r="AM81" s="18">
        <v>100.79879370760827</v>
      </c>
      <c r="AN81" s="18">
        <v>100.84921831676665</v>
      </c>
      <c r="AO81" s="43">
        <v>3.27</v>
      </c>
      <c r="AP81" s="18">
        <v>100.77945021329214</v>
      </c>
      <c r="AQ81" s="18">
        <v>100.82986514586506</v>
      </c>
      <c r="AR81" s="43">
        <v>3.27</v>
      </c>
      <c r="AS81" s="18">
        <v>101.58156105926791</v>
      </c>
      <c r="AT81" s="18">
        <v>101.63237724789185</v>
      </c>
      <c r="AU81" s="43">
        <v>3.02</v>
      </c>
      <c r="AV81" s="18">
        <v>101.5435389893528</v>
      </c>
      <c r="AW81" s="18">
        <v>101.59433615743151</v>
      </c>
      <c r="AX81" s="43">
        <v>3.02</v>
      </c>
      <c r="AY81" s="128">
        <v>102.04246566117253</v>
      </c>
      <c r="AZ81" s="128">
        <v>102.09351241738122</v>
      </c>
      <c r="BA81" s="43">
        <v>2.85</v>
      </c>
      <c r="BB81" s="18">
        <v>101.9909587260364</v>
      </c>
      <c r="BC81" s="18">
        <v>102.04197971589434</v>
      </c>
      <c r="BD81" s="43">
        <v>2.85</v>
      </c>
      <c r="BE81" s="18">
        <v>101.93932784696618</v>
      </c>
      <c r="BF81" s="18">
        <v>101.99032300847041</v>
      </c>
      <c r="BG81" s="43">
        <v>2.85</v>
      </c>
      <c r="BH81" s="18">
        <v>102.15316094653646</v>
      </c>
      <c r="BI81" s="18">
        <v>102.20426307807548</v>
      </c>
      <c r="BJ81" s="43">
        <v>2.76</v>
      </c>
      <c r="BK81" s="18">
        <v>102.09414685219394</v>
      </c>
      <c r="BL81" s="18">
        <v>102.1452194619249</v>
      </c>
      <c r="BM81" s="43">
        <v>2.76</v>
      </c>
      <c r="BN81" s="18">
        <v>102.0388156002828</v>
      </c>
      <c r="BO81" s="18">
        <v>102.08986053054807</v>
      </c>
      <c r="BP81" s="43">
        <v>2.76</v>
      </c>
      <c r="BQ81" s="18">
        <v>102.08570947503712</v>
      </c>
      <c r="BR81" s="18">
        <v>102.1367778639691</v>
      </c>
      <c r="BS81" s="43">
        <v>2.72</v>
      </c>
      <c r="BT81" s="18">
        <v>102.02308460562226</v>
      </c>
      <c r="BU81" s="18">
        <v>102.07412166645548</v>
      </c>
      <c r="BV81" s="43">
        <v>2.72</v>
      </c>
      <c r="BW81" s="18">
        <v>101.96639656407655</v>
      </c>
      <c r="BX81" s="18">
        <v>102.0174052667099</v>
      </c>
      <c r="BY81" s="43">
        <v>2.72</v>
      </c>
      <c r="BZ81" s="20">
        <v>101.73071092907209</v>
      </c>
      <c r="CA81" s="20">
        <v>101.78160172993705</v>
      </c>
      <c r="CB81" s="21">
        <v>2.79</v>
      </c>
      <c r="CC81" s="18">
        <v>102.11814638862556</v>
      </c>
      <c r="CD81" s="18">
        <v>102.16923100412762</v>
      </c>
      <c r="CE81" s="43">
        <v>2.605</v>
      </c>
      <c r="CF81" s="18">
        <v>102.04566075358872</v>
      </c>
      <c r="CG81" s="18">
        <v>102.09670910814279</v>
      </c>
      <c r="CH81" s="166">
        <v>2.605</v>
      </c>
      <c r="CI81" s="18">
        <v>101.89695547818636</v>
      </c>
      <c r="CJ81" s="18">
        <v>101.94792944290781</v>
      </c>
      <c r="CK81" s="43">
        <v>2.6399999999999997</v>
      </c>
      <c r="CL81" s="18">
        <v>101.82700086423787</v>
      </c>
      <c r="CM81" s="18">
        <v>101.87793983415494</v>
      </c>
      <c r="CN81" s="43">
        <v>2.6399999999999997</v>
      </c>
      <c r="CO81" s="18">
        <v>101.75689025114798</v>
      </c>
      <c r="CP81" s="18">
        <v>101.80779414822209</v>
      </c>
      <c r="CQ81" s="43">
        <v>2.6399999999999997</v>
      </c>
      <c r="CR81" s="18">
        <v>101.60902432554951</v>
      </c>
      <c r="CS81" s="18">
        <v>101.65985425267584</v>
      </c>
      <c r="CT81" s="43">
        <v>2.6799999999999997</v>
      </c>
      <c r="CU81" s="18">
        <v>101.4270931727219</v>
      </c>
      <c r="CV81" s="18">
        <v>101.47783208876628</v>
      </c>
      <c r="CW81" s="43">
        <v>2.74</v>
      </c>
      <c r="CX81" s="18">
        <v>101.36668698357887</v>
      </c>
      <c r="CY81" s="18">
        <v>101.41739568141958</v>
      </c>
      <c r="CZ81" s="43">
        <v>2.74</v>
      </c>
      <c r="DA81" s="18">
        <v>101.30412514699012</v>
      </c>
      <c r="DB81" s="18">
        <v>101.35480254826425</v>
      </c>
      <c r="DC81" s="43">
        <v>2.74</v>
      </c>
      <c r="DD81" s="166">
        <v>101.19134542781634</v>
      </c>
      <c r="DE81" s="166">
        <v>101.24196641102185</v>
      </c>
      <c r="DF81" s="43">
        <v>2.77</v>
      </c>
      <c r="DG81" s="18">
        <v>101.13484637095283</v>
      </c>
      <c r="DH81" s="18">
        <v>101.18543909049808</v>
      </c>
      <c r="DI81" s="43">
        <v>2.77</v>
      </c>
      <c r="DJ81">
        <v>101.05166216789178</v>
      </c>
      <c r="DK81">
        <v>101.10221327452903</v>
      </c>
      <c r="DL81">
        <v>2.7850000000000001</v>
      </c>
      <c r="DM81" s="166">
        <v>101.30236207116732</v>
      </c>
      <c r="DN81" s="166">
        <v>101.35303859046255</v>
      </c>
      <c r="DO81" s="166">
        <v>2.57</v>
      </c>
      <c r="DP81" s="43">
        <v>101.22508050170525</v>
      </c>
      <c r="DQ81" s="43">
        <v>101.27571836088569</v>
      </c>
      <c r="DR81" s="43">
        <v>2.57</v>
      </c>
      <c r="DS81" s="18">
        <v>101.1501321286967</v>
      </c>
      <c r="DT81" s="18">
        <v>101.20073249494416</v>
      </c>
      <c r="DU81" s="43">
        <v>2.57</v>
      </c>
    </row>
    <row r="82" spans="1:125" x14ac:dyDescent="0.35">
      <c r="A82" s="9" t="s">
        <v>41</v>
      </c>
      <c r="B82" s="15" t="s">
        <v>9</v>
      </c>
      <c r="C82" s="16">
        <v>37594</v>
      </c>
      <c r="D82" s="16">
        <v>44534</v>
      </c>
      <c r="E82" s="30">
        <v>4.625</v>
      </c>
      <c r="F82" s="18">
        <v>101.63737447001481</v>
      </c>
      <c r="G82" s="18">
        <v>101.68821857930445</v>
      </c>
      <c r="H82" s="43">
        <v>4.22</v>
      </c>
      <c r="I82" s="18">
        <v>101.48862651165953</v>
      </c>
      <c r="J82" s="18">
        <v>101.5393962097644</v>
      </c>
      <c r="K82" s="43">
        <v>4.25</v>
      </c>
      <c r="L82" s="18">
        <v>101.22173466816925</v>
      </c>
      <c r="M82" s="18">
        <v>101.27237085359604</v>
      </c>
      <c r="N82" s="64">
        <v>4.5668921947982346</v>
      </c>
      <c r="O82" s="18">
        <v>101.00810779356823</v>
      </c>
      <c r="P82" s="18">
        <v>101.05863711212429</v>
      </c>
      <c r="Q82" s="64">
        <v>4.5765509333641372</v>
      </c>
      <c r="R82" s="18">
        <v>100.77200879864378</v>
      </c>
      <c r="S82" s="18">
        <v>100.82242000864809</v>
      </c>
      <c r="T82" s="43">
        <v>4.5872733461498818</v>
      </c>
      <c r="U82" s="18">
        <v>100.54291432479447</v>
      </c>
      <c r="V82" s="18">
        <v>100.59321093025959</v>
      </c>
      <c r="W82" s="43">
        <v>4.5977257880817355</v>
      </c>
      <c r="X82" s="18">
        <v>100.32085938770757</v>
      </c>
      <c r="Y82" s="18">
        <v>100.37104491016265</v>
      </c>
      <c r="Z82" s="43">
        <v>4.6079026118933184</v>
      </c>
      <c r="AA82" s="18">
        <v>100.09103974883533</v>
      </c>
      <c r="AB82" s="18">
        <v>100.14111030398732</v>
      </c>
      <c r="AC82" s="43">
        <v>4.6184828448180753</v>
      </c>
      <c r="AD82" s="18">
        <v>101.15799930785178</v>
      </c>
      <c r="AE82" s="18">
        <v>101.20860360965661</v>
      </c>
      <c r="AF82" s="43">
        <v>4.5697695996654533</v>
      </c>
      <c r="AG82" s="18">
        <v>100.93984855713282</v>
      </c>
      <c r="AH82" s="18">
        <v>100.99034372899732</v>
      </c>
      <c r="AI82" s="43">
        <v>4.5796457653525398</v>
      </c>
      <c r="AJ82" s="18">
        <v>100.72132510278358</v>
      </c>
      <c r="AK82" s="18">
        <v>100.7717109582627</v>
      </c>
      <c r="AL82" s="43">
        <v>4.5895816951203372</v>
      </c>
      <c r="AM82" s="18">
        <v>100.52362820315422</v>
      </c>
      <c r="AN82" s="18">
        <v>100.57391516073459</v>
      </c>
      <c r="AO82" s="43">
        <v>4.5986078921243614</v>
      </c>
      <c r="AP82" s="18">
        <v>100.29747663692163</v>
      </c>
      <c r="AQ82" s="18">
        <v>100.3476504621527</v>
      </c>
      <c r="AR82" s="43">
        <v>4.6089768706088172</v>
      </c>
      <c r="AS82" s="18">
        <v>100.09194038169719</v>
      </c>
      <c r="AT82" s="18">
        <v>100.14201138739088</v>
      </c>
      <c r="AU82" s="43">
        <v>4.6184412874518568</v>
      </c>
      <c r="AV82" s="18">
        <v>101.1839244371818</v>
      </c>
      <c r="AW82" s="18">
        <v>101.23454170803582</v>
      </c>
      <c r="AX82" s="43">
        <v>4.5685987430443173</v>
      </c>
      <c r="AY82" s="128">
        <v>100.96952906926487</v>
      </c>
      <c r="AZ82" s="128">
        <v>101.02003908880927</v>
      </c>
      <c r="BA82" s="43">
        <v>4.578299554936863</v>
      </c>
      <c r="BB82" s="18">
        <v>100.747622143943</v>
      </c>
      <c r="BC82" s="18">
        <v>100.79802115452026</v>
      </c>
      <c r="BD82" s="43">
        <v>4.5883837272063284</v>
      </c>
      <c r="BE82" s="18">
        <v>100.5253435744269</v>
      </c>
      <c r="BF82" s="18">
        <v>100.57563139012196</v>
      </c>
      <c r="BG82" s="43">
        <v>4.5985294211677648</v>
      </c>
      <c r="BH82" s="18">
        <v>100.30988084032603</v>
      </c>
      <c r="BI82" s="18">
        <v>100.3600608707614</v>
      </c>
      <c r="BJ82" s="43">
        <v>4.6084069298800454</v>
      </c>
      <c r="BK82" s="18">
        <v>100.08686915257219</v>
      </c>
      <c r="BL82" s="18">
        <v>100.13693762138288</v>
      </c>
      <c r="BM82" s="43">
        <v>4.6186752959103821</v>
      </c>
      <c r="BN82" s="18">
        <v>101.25181457700072</v>
      </c>
      <c r="BO82" s="18">
        <v>101.30246580990567</v>
      </c>
      <c r="BP82" s="43">
        <v>4.565535461573881</v>
      </c>
      <c r="BQ82" s="18">
        <v>101.01046484604883</v>
      </c>
      <c r="BR82" s="18">
        <v>101.06099534372069</v>
      </c>
      <c r="BS82" s="43">
        <v>4.5764441407585732</v>
      </c>
      <c r="BT82" s="18">
        <v>100.77628814828657</v>
      </c>
      <c r="BU82" s="18">
        <v>100.82670149903608</v>
      </c>
      <c r="BV82" s="43">
        <v>4.5870785528416951</v>
      </c>
      <c r="BW82" s="18">
        <v>100.5644609844307</v>
      </c>
      <c r="BX82" s="18">
        <v>100.614768368615</v>
      </c>
      <c r="BY82" s="43">
        <v>4.5967406922368728</v>
      </c>
      <c r="BZ82" s="20">
        <v>100.32959129876826</v>
      </c>
      <c r="CA82" s="20">
        <v>100.37978118936294</v>
      </c>
      <c r="CB82" s="21">
        <v>4.6075015757158297</v>
      </c>
      <c r="CC82" s="18">
        <v>100.10195059486895</v>
      </c>
      <c r="CD82" s="18">
        <v>100.15202660817303</v>
      </c>
      <c r="CE82" s="43">
        <v>4.6179794424874583</v>
      </c>
      <c r="CF82" s="18">
        <v>101.28030341035029</v>
      </c>
      <c r="CG82" s="18">
        <v>101.33096889479768</v>
      </c>
      <c r="CH82" s="166">
        <v>4.5642512357714633</v>
      </c>
      <c r="CI82" s="18">
        <v>101.04907116401266</v>
      </c>
      <c r="CJ82" s="18">
        <v>101.0996209744999</v>
      </c>
      <c r="CK82" s="43">
        <v>4.5746956867094015</v>
      </c>
      <c r="CL82" s="18">
        <v>100.80977783926022</v>
      </c>
      <c r="CM82" s="18">
        <v>100.86020794323183</v>
      </c>
      <c r="CN82" s="43">
        <v>4.5855546942785761</v>
      </c>
      <c r="CO82" s="18">
        <v>100.57012485125671</v>
      </c>
      <c r="CP82" s="18">
        <v>100.6204350687911</v>
      </c>
      <c r="CQ82" s="43">
        <v>4.5964818148898177</v>
      </c>
      <c r="CR82" s="18">
        <v>100.33785964831597</v>
      </c>
      <c r="CS82" s="18">
        <v>100.38805367515354</v>
      </c>
      <c r="CT82" s="43">
        <v>4.6071218941708665</v>
      </c>
      <c r="CU82" s="18">
        <v>100.09749735665351</v>
      </c>
      <c r="CV82" s="18">
        <v>100.14757114222461</v>
      </c>
      <c r="CW82" s="43">
        <v>4.6181848918051189</v>
      </c>
      <c r="CX82" s="18">
        <v>101.26118283624261</v>
      </c>
      <c r="CY82" s="18">
        <v>101.31183875562041</v>
      </c>
      <c r="CZ82" s="43">
        <v>4.5651130774126063</v>
      </c>
      <c r="DA82" s="18">
        <v>101.02568969206584</v>
      </c>
      <c r="DB82" s="18">
        <v>101.07622780596881</v>
      </c>
      <c r="DC82" s="43">
        <v>4.575754458188122</v>
      </c>
      <c r="DD82" s="166">
        <v>100.78983457583485</v>
      </c>
      <c r="DE82" s="166">
        <v>100.84025470318643</v>
      </c>
      <c r="DF82" s="43">
        <v>4.5864620370240452</v>
      </c>
      <c r="DG82" s="18">
        <v>100.56886773004048</v>
      </c>
      <c r="DH82" s="18">
        <v>100.61917731869983</v>
      </c>
      <c r="DI82" s="43">
        <v>4.5965392713864448</v>
      </c>
      <c r="DJ82">
        <v>100.33231044141888</v>
      </c>
      <c r="DK82">
        <v>100.38250169226501</v>
      </c>
      <c r="DL82">
        <v>4.6073767061300286</v>
      </c>
      <c r="DM82" s="166">
        <v>100.10303783580503</v>
      </c>
      <c r="DN82" s="166">
        <v>100.15311439300152</v>
      </c>
      <c r="DO82" s="166">
        <v>4.617929285605106</v>
      </c>
      <c r="DP82" s="43">
        <v>101.26193994527395</v>
      </c>
      <c r="DQ82" s="43">
        <v>101.31259624339565</v>
      </c>
      <c r="DR82" s="43">
        <v>4.5650789452565173</v>
      </c>
      <c r="DS82" s="18">
        <v>101.03391670680405</v>
      </c>
      <c r="DT82" s="18">
        <v>101.08445893627218</v>
      </c>
      <c r="DU82" s="43">
        <v>4.5753818625232894</v>
      </c>
    </row>
    <row r="83" spans="1:125" x14ac:dyDescent="0.35">
      <c r="A83" s="9" t="s">
        <v>29</v>
      </c>
      <c r="B83" s="15" t="s">
        <v>9</v>
      </c>
      <c r="C83" s="16">
        <v>37237</v>
      </c>
      <c r="D83" s="16">
        <v>44542</v>
      </c>
      <c r="E83" s="30">
        <v>4.8125</v>
      </c>
      <c r="F83" s="18">
        <v>102.42914677884839</v>
      </c>
      <c r="G83" s="18">
        <v>102.48038697233456</v>
      </c>
      <c r="H83" s="43">
        <v>4.22</v>
      </c>
      <c r="I83" s="18">
        <v>102.26800129256205</v>
      </c>
      <c r="J83" s="18">
        <v>102.31916087299854</v>
      </c>
      <c r="K83" s="43">
        <v>4.25</v>
      </c>
      <c r="L83" s="18">
        <v>101.37216547498603</v>
      </c>
      <c r="M83" s="18">
        <v>101.42287691344275</v>
      </c>
      <c r="N83" s="64">
        <v>4.7449847080428693</v>
      </c>
      <c r="O83" s="18">
        <v>101.14393411878463</v>
      </c>
      <c r="P83" s="18">
        <v>101.19453138447686</v>
      </c>
      <c r="Q83" s="64">
        <v>4.7556917692671217</v>
      </c>
      <c r="R83" s="18">
        <v>100.89169434834361</v>
      </c>
      <c r="S83" s="18">
        <v>100.94216543105912</v>
      </c>
      <c r="T83" s="43">
        <v>4.7675814952541442</v>
      </c>
      <c r="U83" s="18">
        <v>100.64693795913679</v>
      </c>
      <c r="V83" s="18">
        <v>100.69728660243801</v>
      </c>
      <c r="W83" s="43">
        <v>4.7791754498809738</v>
      </c>
      <c r="X83" s="18">
        <v>100.4097023606794</v>
      </c>
      <c r="Y83" s="18">
        <v>100.45993232684282</v>
      </c>
      <c r="Z83" s="43">
        <v>4.7904670932314612</v>
      </c>
      <c r="AA83" s="18">
        <v>100.16417123094911</v>
      </c>
      <c r="AB83" s="18">
        <v>100.21427837013417</v>
      </c>
      <c r="AC83" s="43">
        <v>4.8022099028896665</v>
      </c>
      <c r="AD83" s="18">
        <v>101.30523171483381</v>
      </c>
      <c r="AE83" s="18">
        <v>101.35590966966863</v>
      </c>
      <c r="AF83" s="43">
        <v>4.748119784711645</v>
      </c>
      <c r="AG83" s="18">
        <v>101.07148212842699</v>
      </c>
      <c r="AH83" s="18">
        <v>101.12204315000199</v>
      </c>
      <c r="AI83" s="43">
        <v>4.7591008350783168</v>
      </c>
      <c r="AJ83" s="18">
        <v>100.83733318827439</v>
      </c>
      <c r="AK83" s="18">
        <v>100.88777707681278</v>
      </c>
      <c r="AL83" s="43">
        <v>4.7701516867954314</v>
      </c>
      <c r="AM83" s="18">
        <v>100.62550000241563</v>
      </c>
      <c r="AN83" s="18">
        <v>100.67583792137631</v>
      </c>
      <c r="AO83" s="43">
        <v>4.7801936386746187</v>
      </c>
      <c r="AP83" s="18">
        <v>100.3831924293096</v>
      </c>
      <c r="AQ83" s="18">
        <v>100.43340913387654</v>
      </c>
      <c r="AR83" s="43">
        <v>4.7917321949959844</v>
      </c>
      <c r="AS83" s="18">
        <v>100.16296608730255</v>
      </c>
      <c r="AT83" s="18">
        <v>100.21307262361435</v>
      </c>
      <c r="AU83" s="43">
        <v>4.8022676822564323</v>
      </c>
      <c r="AV83" s="18">
        <v>101.3325576244395</v>
      </c>
      <c r="AW83" s="18">
        <v>101.38324924906402</v>
      </c>
      <c r="AX83" s="43">
        <v>4.7468393799229407</v>
      </c>
      <c r="AY83" s="128">
        <v>101.10306322309357</v>
      </c>
      <c r="AZ83" s="128">
        <v>101.15364004311512</v>
      </c>
      <c r="BA83" s="43">
        <v>4.7576142568361837</v>
      </c>
      <c r="BB83" s="18">
        <v>100.86552825451631</v>
      </c>
      <c r="BC83" s="18">
        <v>100.91598624764012</v>
      </c>
      <c r="BD83" s="43">
        <v>4.7688182803768004</v>
      </c>
      <c r="BE83" s="18">
        <v>100.62759546828704</v>
      </c>
      <c r="BF83" s="18">
        <v>100.67793443550478</v>
      </c>
      <c r="BG83" s="43">
        <v>4.7800940960731886</v>
      </c>
      <c r="BH83" s="18">
        <v>100.39695853030064</v>
      </c>
      <c r="BI83" s="18">
        <v>100.44718212136131</v>
      </c>
      <c r="BJ83" s="43">
        <v>4.7910751684258184</v>
      </c>
      <c r="BK83" s="18">
        <v>100.15824099516223</v>
      </c>
      <c r="BL83" s="18">
        <v>100.2083451677461</v>
      </c>
      <c r="BM83" s="43">
        <v>4.802494235329406</v>
      </c>
      <c r="BN83" s="18">
        <v>101.40367596672817</v>
      </c>
      <c r="BO83" s="18">
        <v>101.45440316831233</v>
      </c>
      <c r="BP83" s="43">
        <v>4.7435102368263777</v>
      </c>
      <c r="BQ83" s="18">
        <v>101.14620153365767</v>
      </c>
      <c r="BR83" s="18">
        <v>101.19679993362448</v>
      </c>
      <c r="BS83" s="43">
        <v>4.7555851599621182</v>
      </c>
      <c r="BT83" s="18">
        <v>100.89637936788665</v>
      </c>
      <c r="BU83" s="18">
        <v>100.94685279428379</v>
      </c>
      <c r="BV83" s="43">
        <v>4.7673601175137499</v>
      </c>
      <c r="BW83" s="18">
        <v>100.67039992010514</v>
      </c>
      <c r="BX83" s="18">
        <v>100.72076030025526</v>
      </c>
      <c r="BY83" s="43">
        <v>4.7780616286588966</v>
      </c>
      <c r="BZ83" s="20">
        <v>100.41983846754884</v>
      </c>
      <c r="CA83" s="20">
        <v>100.47007350430098</v>
      </c>
      <c r="CB83" s="21">
        <v>4.7899835564407978</v>
      </c>
      <c r="CC83" s="18">
        <v>100.176988968819</v>
      </c>
      <c r="CD83" s="18">
        <v>100.22710252007904</v>
      </c>
      <c r="CE83" s="43">
        <v>4.8015954557160683</v>
      </c>
      <c r="CF83" s="18">
        <v>101.43352011068248</v>
      </c>
      <c r="CG83" s="18">
        <v>101.48426224180338</v>
      </c>
      <c r="CH83" s="166">
        <v>4.74211458377005</v>
      </c>
      <c r="CI83" s="18">
        <v>101.18716431099608</v>
      </c>
      <c r="CJ83" s="18">
        <v>101.23778320259737</v>
      </c>
      <c r="CK83" s="43">
        <v>4.753659995072403</v>
      </c>
      <c r="CL83" s="18">
        <v>100.93222020474482</v>
      </c>
      <c r="CM83" s="18">
        <v>100.98271156052508</v>
      </c>
      <c r="CN83" s="43">
        <v>4.7656672371246209</v>
      </c>
      <c r="CO83" s="18">
        <v>100.67689291176573</v>
      </c>
      <c r="CP83" s="18">
        <v>100.72725654003574</v>
      </c>
      <c r="CQ83" s="43">
        <v>4.7777534753834887</v>
      </c>
      <c r="CR83" s="18">
        <v>100.42943659580604</v>
      </c>
      <c r="CS83" s="18">
        <v>100.47967643402305</v>
      </c>
      <c r="CT83" s="43">
        <v>4.7895257735627599</v>
      </c>
      <c r="CU83" s="18">
        <v>100.17335360775033</v>
      </c>
      <c r="CV83" s="18">
        <v>100.22346534042053</v>
      </c>
      <c r="CW83" s="43">
        <v>4.801769708973632</v>
      </c>
      <c r="CX83" s="18">
        <v>101.41348986313905</v>
      </c>
      <c r="CY83" s="18">
        <v>101.4642219741261</v>
      </c>
      <c r="CZ83" s="43">
        <v>4.7430512020554518</v>
      </c>
      <c r="DA83" s="18">
        <v>101.16237380863467</v>
      </c>
      <c r="DB83" s="18">
        <v>101.21298029878406</v>
      </c>
      <c r="DC83" s="43">
        <v>4.7548249105928324</v>
      </c>
      <c r="DD83" s="166">
        <v>100.91087176839629</v>
      </c>
      <c r="DE83" s="166">
        <v>100.9613524446186</v>
      </c>
      <c r="DF83" s="43">
        <v>4.7666754490435848</v>
      </c>
      <c r="DG83" s="18">
        <v>100.6752457051148</v>
      </c>
      <c r="DH83" s="18">
        <v>100.72560850936948</v>
      </c>
      <c r="DI83" s="43">
        <v>4.7778316470059767</v>
      </c>
      <c r="DJ83">
        <v>100.42299490948942</v>
      </c>
      <c r="DK83">
        <v>100.47323152525203</v>
      </c>
      <c r="DL83">
        <v>4.7898330002359577</v>
      </c>
      <c r="DM83" s="166">
        <v>100.17851207187239</v>
      </c>
      <c r="DN83" s="166">
        <v>100.22862638506491</v>
      </c>
      <c r="DO83" s="166">
        <v>4.8015224527881104</v>
      </c>
      <c r="DP83" s="43">
        <v>101.41428298879413</v>
      </c>
      <c r="DQ83" s="43">
        <v>101.46501549654239</v>
      </c>
      <c r="DR83" s="43">
        <v>4.7430141083100654</v>
      </c>
      <c r="DS83" s="18">
        <v>101.17114098329199</v>
      </c>
      <c r="DT83" s="18">
        <v>101.2217518592216</v>
      </c>
      <c r="DU83" s="43">
        <v>4.7544128723371495</v>
      </c>
    </row>
    <row r="84" spans="1:125" x14ac:dyDescent="0.35">
      <c r="A84" s="9" t="s">
        <v>193</v>
      </c>
      <c r="B84" s="191" t="s">
        <v>149</v>
      </c>
      <c r="C84" s="16">
        <v>42723</v>
      </c>
      <c r="D84" s="16">
        <v>44549</v>
      </c>
      <c r="E84" s="30">
        <v>3.75</v>
      </c>
      <c r="F84" s="18">
        <v>97.976081935095763</v>
      </c>
      <c r="G84" s="18">
        <v>98.025094482336925</v>
      </c>
      <c r="H84" s="43">
        <v>4.22</v>
      </c>
      <c r="I84" s="18">
        <v>97.881735535571025</v>
      </c>
      <c r="J84" s="18">
        <v>97.930700886014023</v>
      </c>
      <c r="K84" s="43">
        <v>4.25</v>
      </c>
      <c r="L84" s="18">
        <v>98.037056090331873</v>
      </c>
      <c r="M84" s="18">
        <v>98.086099139901819</v>
      </c>
      <c r="N84" s="64">
        <v>4.22</v>
      </c>
      <c r="O84" s="18">
        <v>101.99889631246988</v>
      </c>
      <c r="P84" s="18">
        <v>102.04992127310643</v>
      </c>
      <c r="Q84" s="64">
        <v>3.25</v>
      </c>
      <c r="R84" s="18">
        <v>101.96117252911746</v>
      </c>
      <c r="S84" s="18">
        <v>102.01217861842667</v>
      </c>
      <c r="T84" s="43">
        <v>3.25</v>
      </c>
      <c r="U84" s="18">
        <v>101.92452579609761</v>
      </c>
      <c r="V84" s="18">
        <v>101.97551355287405</v>
      </c>
      <c r="W84" s="43">
        <v>3.25</v>
      </c>
      <c r="X84" s="18">
        <v>101.84975735164821</v>
      </c>
      <c r="Y84" s="18">
        <v>101.90070770550095</v>
      </c>
      <c r="Z84" s="43">
        <v>3.26</v>
      </c>
      <c r="AA84" s="18">
        <v>101.81366512358568</v>
      </c>
      <c r="AB84" s="18">
        <v>101.86459742229682</v>
      </c>
      <c r="AC84" s="43">
        <v>3.26</v>
      </c>
      <c r="AD84" s="18">
        <v>101.77864265354346</v>
      </c>
      <c r="AE84" s="18">
        <v>101.82955743225958</v>
      </c>
      <c r="AF84" s="43">
        <v>3.26</v>
      </c>
      <c r="AG84" s="18">
        <v>101.74235484449729</v>
      </c>
      <c r="AH84" s="18">
        <v>101.79325147023239</v>
      </c>
      <c r="AI84" s="43">
        <v>3.26</v>
      </c>
      <c r="AJ84" s="18">
        <v>101.70596723603445</v>
      </c>
      <c r="AK84" s="18">
        <v>101.75684565886388</v>
      </c>
      <c r="AL84" s="43">
        <v>3.26</v>
      </c>
      <c r="AM84" s="18">
        <v>101.63750338340594</v>
      </c>
      <c r="AN84" s="18">
        <v>101.68834755718453</v>
      </c>
      <c r="AO84" s="43">
        <v>3.27</v>
      </c>
      <c r="AP84" s="18">
        <v>101.60052852751645</v>
      </c>
      <c r="AQ84" s="18">
        <v>101.65135420461876</v>
      </c>
      <c r="AR84" s="43">
        <v>3.27</v>
      </c>
      <c r="AS84" s="18">
        <v>101.56692912292124</v>
      </c>
      <c r="AT84" s="18">
        <v>101.6177379919172</v>
      </c>
      <c r="AU84" s="43">
        <v>3.27</v>
      </c>
      <c r="AV84" s="18">
        <v>101.53091663746608</v>
      </c>
      <c r="AW84" s="18">
        <v>101.58170749121167</v>
      </c>
      <c r="AX84" s="43">
        <v>3.27</v>
      </c>
      <c r="AY84" s="128">
        <v>102.87201918065571</v>
      </c>
      <c r="AZ84" s="128">
        <v>102.92348092111627</v>
      </c>
      <c r="BA84" s="43">
        <v>2.85</v>
      </c>
      <c r="BB84" s="18">
        <v>102.80309845379084</v>
      </c>
      <c r="BC84" s="18">
        <v>102.85452571664916</v>
      </c>
      <c r="BD84" s="43">
        <v>2.85</v>
      </c>
      <c r="BE84" s="18">
        <v>102.73401187923956</v>
      </c>
      <c r="BF84" s="18">
        <v>102.78540458153032</v>
      </c>
      <c r="BG84" s="43">
        <v>2.85</v>
      </c>
      <c r="BH84" s="18">
        <v>102.94352023635567</v>
      </c>
      <c r="BI84" s="18">
        <v>102.99501774522828</v>
      </c>
      <c r="BJ84" s="43">
        <v>2.76</v>
      </c>
      <c r="BK84" s="18">
        <v>102.8669347304738</v>
      </c>
      <c r="BL84" s="18">
        <v>102.91839392743752</v>
      </c>
      <c r="BM84" s="43">
        <v>2.76</v>
      </c>
      <c r="BN84" s="18">
        <v>102.79512863116985</v>
      </c>
      <c r="BO84" s="18">
        <v>102.8465519071234</v>
      </c>
      <c r="BP84" s="43">
        <v>2.76</v>
      </c>
      <c r="BQ84" s="18">
        <v>102.82938434092853</v>
      </c>
      <c r="BR84" s="18">
        <v>102.88082475330518</v>
      </c>
      <c r="BS84" s="43">
        <v>2.72</v>
      </c>
      <c r="BT84" s="18">
        <v>102.74905267327924</v>
      </c>
      <c r="BU84" s="18">
        <v>102.80045289972909</v>
      </c>
      <c r="BV84" s="43">
        <v>2.72</v>
      </c>
      <c r="BW84" s="18">
        <v>102.67633643521454</v>
      </c>
      <c r="BX84" s="18">
        <v>102.72770028535722</v>
      </c>
      <c r="BY84" s="43">
        <v>2.72</v>
      </c>
      <c r="BZ84" s="20">
        <v>102.41317086051951</v>
      </c>
      <c r="CA84" s="20">
        <v>102.46440306205054</v>
      </c>
      <c r="CB84" s="21">
        <v>2.79</v>
      </c>
      <c r="CC84" s="18">
        <v>102.34037775343482</v>
      </c>
      <c r="CD84" s="18">
        <v>102.39157354020492</v>
      </c>
      <c r="CE84" s="43">
        <v>2.79</v>
      </c>
      <c r="CF84" s="18">
        <v>102.26498385391541</v>
      </c>
      <c r="CG84" s="18">
        <v>102.31614192487784</v>
      </c>
      <c r="CH84" s="166">
        <v>2.79</v>
      </c>
      <c r="CI84" s="18">
        <v>102.54772500667572</v>
      </c>
      <c r="CJ84" s="18">
        <v>102.59902451893518</v>
      </c>
      <c r="CK84" s="43">
        <v>2.6399999999999997</v>
      </c>
      <c r="CL84" s="18">
        <v>102.45980325190764</v>
      </c>
      <c r="CM84" s="18">
        <v>102.51105878129829</v>
      </c>
      <c r="CN84" s="43">
        <v>2.6399999999999997</v>
      </c>
      <c r="CO84" s="18">
        <v>102.37168543118364</v>
      </c>
      <c r="CP84" s="18">
        <v>102.42289687962344</v>
      </c>
      <c r="CQ84" s="43">
        <v>2.6399999999999997</v>
      </c>
      <c r="CR84" s="18">
        <v>102.20085232941869</v>
      </c>
      <c r="CS84" s="18">
        <v>102.25197831857798</v>
      </c>
      <c r="CT84" s="43">
        <v>2.6799999999999997</v>
      </c>
      <c r="CU84" s="18">
        <v>101.99262190803458</v>
      </c>
      <c r="CV84" s="18">
        <v>102.04364372989953</v>
      </c>
      <c r="CW84" s="43">
        <v>2.74</v>
      </c>
      <c r="CX84" s="18">
        <v>101.91469468812963</v>
      </c>
      <c r="CY84" s="18">
        <v>101.96567752689307</v>
      </c>
      <c r="CZ84" s="43">
        <v>2.74</v>
      </c>
      <c r="DA84" s="18">
        <v>101.83398656754341</v>
      </c>
      <c r="DB84" s="18">
        <v>101.88492903205943</v>
      </c>
      <c r="DC84" s="43">
        <v>2.74</v>
      </c>
      <c r="DD84" s="166">
        <v>101.69893159612211</v>
      </c>
      <c r="DE84" s="166">
        <v>101.74980649937179</v>
      </c>
      <c r="DF84" s="43">
        <v>2.77</v>
      </c>
      <c r="DG84" s="18">
        <v>101.62538384820384</v>
      </c>
      <c r="DH84" s="18">
        <v>101.67622195918342</v>
      </c>
      <c r="DI84" s="43">
        <v>2.77</v>
      </c>
      <c r="DJ84">
        <v>101.52189626548221</v>
      </c>
      <c r="DK84">
        <v>101.57268260678561</v>
      </c>
      <c r="DL84">
        <v>2.7850000000000001</v>
      </c>
      <c r="DM84" s="166">
        <v>101.4936602174306</v>
      </c>
      <c r="DN84" s="166">
        <v>101.54443243364742</v>
      </c>
      <c r="DO84" s="166">
        <v>2.7549999999999999</v>
      </c>
      <c r="DP84" s="43">
        <v>101.33163117915777</v>
      </c>
      <c r="DQ84" s="43">
        <v>101.38232234032793</v>
      </c>
      <c r="DR84" s="43">
        <v>2.8099999999999996</v>
      </c>
      <c r="DS84" s="18">
        <v>101.59573825199352</v>
      </c>
      <c r="DT84" s="18">
        <v>101.6465615327599</v>
      </c>
      <c r="DU84" s="43">
        <v>2.57</v>
      </c>
    </row>
    <row r="85" spans="1:125" x14ac:dyDescent="0.35">
      <c r="A85" s="9" t="s">
        <v>310</v>
      </c>
      <c r="B85" s="191" t="s">
        <v>149</v>
      </c>
      <c r="C85" s="16">
        <v>43480</v>
      </c>
      <c r="D85" s="16">
        <v>44576</v>
      </c>
      <c r="E85" s="30"/>
      <c r="F85" s="18"/>
      <c r="G85" s="18"/>
      <c r="H85" s="43"/>
      <c r="I85" s="18"/>
      <c r="J85" s="18"/>
      <c r="K85" s="43"/>
      <c r="L85" s="18"/>
      <c r="M85" s="18"/>
      <c r="N85" s="64"/>
      <c r="O85" s="18"/>
      <c r="P85" s="18"/>
      <c r="Q85" s="64"/>
      <c r="R85" s="18"/>
      <c r="S85" s="18"/>
      <c r="T85" s="43"/>
      <c r="U85" s="18"/>
      <c r="V85" s="18"/>
      <c r="W85" s="43"/>
      <c r="X85" s="18"/>
      <c r="Y85" s="18"/>
      <c r="Z85" s="43"/>
      <c r="AA85" s="18"/>
      <c r="AB85" s="18"/>
      <c r="AC85" s="43"/>
      <c r="AD85" s="18"/>
      <c r="AE85" s="18"/>
      <c r="AF85" s="43"/>
      <c r="AG85" s="18"/>
      <c r="AH85" s="18"/>
      <c r="AI85" s="43"/>
      <c r="AJ85" s="18"/>
      <c r="AK85" s="18"/>
      <c r="AL85" s="43"/>
      <c r="AM85" s="18"/>
      <c r="AN85" s="18"/>
      <c r="AO85" s="43"/>
      <c r="AP85" s="18"/>
      <c r="AQ85" s="18"/>
      <c r="AR85" s="43"/>
      <c r="AS85" s="18"/>
      <c r="AT85" s="18"/>
      <c r="AU85" s="43"/>
      <c r="AV85" s="18"/>
      <c r="AW85" s="18"/>
      <c r="AX85" s="43"/>
      <c r="AY85" s="128"/>
      <c r="AZ85" s="128"/>
      <c r="BA85" s="43"/>
      <c r="BB85" s="18"/>
      <c r="BC85" s="18"/>
      <c r="BD85" s="43"/>
      <c r="BE85" s="18"/>
      <c r="BF85" s="18"/>
      <c r="BG85" s="43"/>
      <c r="BH85" s="18"/>
      <c r="BI85" s="18"/>
      <c r="BJ85" s="43"/>
      <c r="BK85" s="18"/>
      <c r="BL85" s="18"/>
      <c r="BM85" s="43"/>
      <c r="BN85" s="18"/>
      <c r="BO85" s="18"/>
      <c r="BP85" s="43"/>
      <c r="BQ85" s="18">
        <v>99.95</v>
      </c>
      <c r="BR85" s="18">
        <v>100</v>
      </c>
      <c r="BS85" s="43">
        <v>2.72</v>
      </c>
      <c r="BT85" s="18">
        <v>99.95</v>
      </c>
      <c r="BU85" s="18">
        <v>100</v>
      </c>
      <c r="BV85" s="43">
        <v>2.72</v>
      </c>
      <c r="BW85" s="18">
        <v>99.95</v>
      </c>
      <c r="BX85" s="18">
        <v>100</v>
      </c>
      <c r="BY85" s="43">
        <v>2.72</v>
      </c>
      <c r="BZ85" s="20">
        <v>99.76562706763886</v>
      </c>
      <c r="CA85" s="20">
        <v>99.815534835056383</v>
      </c>
      <c r="CB85" s="21">
        <v>2.79</v>
      </c>
      <c r="CC85" s="18">
        <v>99.770924030718845</v>
      </c>
      <c r="CD85" s="18">
        <v>99.820834447942815</v>
      </c>
      <c r="CE85" s="43">
        <v>2.79</v>
      </c>
      <c r="CF85" s="18">
        <v>99.776410246628615</v>
      </c>
      <c r="CG85" s="18">
        <v>99.826323408332769</v>
      </c>
      <c r="CH85" s="166">
        <v>2.79</v>
      </c>
      <c r="CI85" s="18">
        <v>99.613809371244031</v>
      </c>
      <c r="CJ85" s="18">
        <v>99.663641191839943</v>
      </c>
      <c r="CK85" s="43">
        <v>2.86</v>
      </c>
      <c r="CL85" s="18">
        <v>100.13640657773412</v>
      </c>
      <c r="CM85" s="18">
        <v>100.18649982764794</v>
      </c>
      <c r="CN85" s="43">
        <v>2.6399999999999997</v>
      </c>
      <c r="CO85" s="18">
        <v>100.1300680531167</v>
      </c>
      <c r="CP85" s="18">
        <v>100.18015813218278</v>
      </c>
      <c r="CQ85" s="43">
        <v>2.6399999999999997</v>
      </c>
      <c r="CR85" s="18">
        <v>100.03691336487648</v>
      </c>
      <c r="CS85" s="18">
        <v>100.08695684329813</v>
      </c>
      <c r="CT85" s="43">
        <v>2.6799999999999997</v>
      </c>
      <c r="CU85" s="18">
        <v>99.908166187513757</v>
      </c>
      <c r="CV85" s="18">
        <v>99.958145260143823</v>
      </c>
      <c r="CW85" s="43">
        <v>2.74</v>
      </c>
      <c r="CX85" s="18">
        <v>99.909706197476567</v>
      </c>
      <c r="CY85" s="18">
        <v>99.959686040496806</v>
      </c>
      <c r="CZ85" s="43">
        <v>2.74</v>
      </c>
      <c r="DA85" s="18">
        <v>99.91130116403555</v>
      </c>
      <c r="DB85" s="18">
        <v>99.961281804938011</v>
      </c>
      <c r="DC85" s="43">
        <v>2.74</v>
      </c>
      <c r="DD85" s="166">
        <v>99.85728251383577</v>
      </c>
      <c r="DE85" s="166">
        <v>99.907236131901712</v>
      </c>
      <c r="DF85" s="43">
        <v>2.77</v>
      </c>
      <c r="DG85" s="18">
        <v>99.861027321581673</v>
      </c>
      <c r="DH85" s="18">
        <v>99.910982812988166</v>
      </c>
      <c r="DI85" s="43">
        <v>2.77</v>
      </c>
      <c r="DJ85">
        <v>99.839569592968829</v>
      </c>
      <c r="DK85">
        <v>99.889514350143898</v>
      </c>
      <c r="DL85">
        <v>2.7850000000000001</v>
      </c>
      <c r="DM85" s="166">
        <v>99.893242701337698</v>
      </c>
      <c r="DN85" s="166">
        <v>99.943214308491932</v>
      </c>
      <c r="DO85" s="166">
        <v>2.7549999999999999</v>
      </c>
      <c r="DP85" s="43">
        <v>99.811387859709868</v>
      </c>
      <c r="DQ85" s="43">
        <v>99.861318518969341</v>
      </c>
      <c r="DR85" s="43">
        <v>2.8099999999999996</v>
      </c>
      <c r="DS85" s="18">
        <v>99.818420115260807</v>
      </c>
      <c r="DT85" s="18">
        <v>99.868354292407005</v>
      </c>
      <c r="DU85" s="43">
        <v>2.8099999999999996</v>
      </c>
    </row>
    <row r="86" spans="1:125" x14ac:dyDescent="0.35">
      <c r="A86" s="9" t="s">
        <v>44</v>
      </c>
      <c r="B86" s="191" t="s">
        <v>9</v>
      </c>
      <c r="C86" s="16">
        <v>37719</v>
      </c>
      <c r="D86" s="16">
        <v>44659</v>
      </c>
      <c r="E86" s="30">
        <v>4.59375</v>
      </c>
      <c r="F86" s="18">
        <v>100.54063225782969</v>
      </c>
      <c r="G86" s="18">
        <v>100.59092772169052</v>
      </c>
      <c r="H86" s="43">
        <v>4.46</v>
      </c>
      <c r="I86" s="18">
        <v>100.35806373632259</v>
      </c>
      <c r="J86" s="18">
        <v>100.40826787025772</v>
      </c>
      <c r="K86" s="43">
        <v>4.5</v>
      </c>
      <c r="L86" s="18">
        <v>100.7917771869736</v>
      </c>
      <c r="M86" s="18">
        <v>100.84219828611666</v>
      </c>
      <c r="N86" s="64">
        <v>4.555384628730808</v>
      </c>
      <c r="O86" s="18">
        <v>100.57997560942594</v>
      </c>
      <c r="P86" s="18">
        <v>100.63029075480334</v>
      </c>
      <c r="Q86" s="64">
        <v>4.564977369680042</v>
      </c>
      <c r="R86" s="18">
        <v>100.34589392061308</v>
      </c>
      <c r="S86" s="18">
        <v>100.39609196659637</v>
      </c>
      <c r="T86" s="43">
        <v>4.5756263117576577</v>
      </c>
      <c r="U86" s="18">
        <v>100.11875690398371</v>
      </c>
      <c r="V86" s="18">
        <v>100.16884132464602</v>
      </c>
      <c r="W86" s="43">
        <v>4.5860069251592028</v>
      </c>
      <c r="X86" s="18">
        <v>101.22897835056705</v>
      </c>
      <c r="Y86" s="18">
        <v>101.27961815964686</v>
      </c>
      <c r="Z86" s="43">
        <v>4.5357102282503483</v>
      </c>
      <c r="AA86" s="18">
        <v>101.00326077930406</v>
      </c>
      <c r="AB86" s="18">
        <v>101.05378767314062</v>
      </c>
      <c r="AC86" s="43">
        <v>4.5458464306736586</v>
      </c>
      <c r="AD86" s="18">
        <v>100.78447898049393</v>
      </c>
      <c r="AE86" s="18">
        <v>100.83489642870828</v>
      </c>
      <c r="AF86" s="43">
        <v>4.5557145023180015</v>
      </c>
      <c r="AG86" s="18">
        <v>100.55804693329885</v>
      </c>
      <c r="AH86" s="18">
        <v>100.60835110885327</v>
      </c>
      <c r="AI86" s="43">
        <v>4.5659728535156976</v>
      </c>
      <c r="AJ86" s="18">
        <v>100.33125092552503</v>
      </c>
      <c r="AK86" s="18">
        <v>100.38144164634819</v>
      </c>
      <c r="AL86" s="43">
        <v>4.5762941084111413</v>
      </c>
      <c r="AM86" s="18">
        <v>100.12608960002433</v>
      </c>
      <c r="AN86" s="18">
        <v>100.17617768886876</v>
      </c>
      <c r="AO86" s="43">
        <v>4.5856710706885373</v>
      </c>
      <c r="AP86" s="18">
        <v>101.17186850517878</v>
      </c>
      <c r="AQ86" s="18">
        <v>101.2224797450513</v>
      </c>
      <c r="AR86" s="43">
        <v>4.5382705616087078</v>
      </c>
      <c r="AS86" s="18">
        <v>100.97020000381302</v>
      </c>
      <c r="AT86" s="18">
        <v>101.02071035899252</v>
      </c>
      <c r="AU86" s="43">
        <v>4.5473348818033532</v>
      </c>
      <c r="AV86" s="18">
        <v>100.75426712226523</v>
      </c>
      <c r="AW86" s="18">
        <v>100.80466945699372</v>
      </c>
      <c r="AX86" s="43">
        <v>4.5570805645663377</v>
      </c>
      <c r="AY86" s="128">
        <v>100.54494877606933</v>
      </c>
      <c r="AZ86" s="128">
        <v>100.59524639926896</v>
      </c>
      <c r="BA86" s="43">
        <v>4.5665676703719305</v>
      </c>
      <c r="BB86" s="18">
        <v>100.32828979610983</v>
      </c>
      <c r="BC86" s="18">
        <v>100.37847903562763</v>
      </c>
      <c r="BD86" s="43">
        <v>4.5764291749923078</v>
      </c>
      <c r="BE86" s="18">
        <v>100.11126088014312</v>
      </c>
      <c r="BF86" s="18">
        <v>100.16134155091858</v>
      </c>
      <c r="BG86" s="43">
        <v>4.5863503112772266</v>
      </c>
      <c r="BH86" s="18">
        <v>101.19051330522096</v>
      </c>
      <c r="BI86" s="18">
        <v>101.24113387215704</v>
      </c>
      <c r="BJ86" s="43">
        <v>4.5374343651670186</v>
      </c>
      <c r="BK86" s="18">
        <v>100.97161842595142</v>
      </c>
      <c r="BL86" s="18">
        <v>101.02212949069676</v>
      </c>
      <c r="BM86" s="43">
        <v>4.5472710020659814</v>
      </c>
      <c r="BN86" s="18">
        <v>100.7665139236461</v>
      </c>
      <c r="BO86" s="18">
        <v>100.81692238483852</v>
      </c>
      <c r="BP86" s="43">
        <v>4.5565267133078411</v>
      </c>
      <c r="BQ86" s="18">
        <v>100.53981878893001</v>
      </c>
      <c r="BR86" s="18">
        <v>100.59011384585293</v>
      </c>
      <c r="BS86" s="43">
        <v>4.5668006768931484</v>
      </c>
      <c r="BT86" s="18">
        <v>100.3198341426835</v>
      </c>
      <c r="BU86" s="18">
        <v>100.37001915225963</v>
      </c>
      <c r="BV86" s="43">
        <v>4.5768149082759049</v>
      </c>
      <c r="BW86" s="18">
        <v>100.12082168128811</v>
      </c>
      <c r="BX86" s="18">
        <v>100.17090713485553</v>
      </c>
      <c r="BY86" s="43">
        <v>4.5859123485980255</v>
      </c>
      <c r="BZ86" s="20">
        <v>101.26548080810345</v>
      </c>
      <c r="CA86" s="20">
        <v>101.31613887754222</v>
      </c>
      <c r="CB86" s="21">
        <v>4.5340752726002798</v>
      </c>
      <c r="CC86" s="18">
        <v>101.0420715424636</v>
      </c>
      <c r="CD86" s="18">
        <v>101.09261785138929</v>
      </c>
      <c r="CE86" s="43">
        <v>4.5441003484082483</v>
      </c>
      <c r="CF86" s="18">
        <v>100.81086177932261</v>
      </c>
      <c r="CG86" s="18">
        <v>100.86129242553537</v>
      </c>
      <c r="CH86" s="166">
        <v>4.5545222448854776</v>
      </c>
      <c r="CI86" s="18">
        <v>100.58676775655709</v>
      </c>
      <c r="CJ86" s="18">
        <v>100.63708629970694</v>
      </c>
      <c r="CK86" s="43">
        <v>4.5646691184195953</v>
      </c>
      <c r="CL86" s="18">
        <v>100.35484932749577</v>
      </c>
      <c r="CM86" s="18">
        <v>100.40505185342248</v>
      </c>
      <c r="CN86" s="43">
        <v>4.5752179947142917</v>
      </c>
      <c r="CO86" s="18">
        <v>100.12256992474605</v>
      </c>
      <c r="CP86" s="18">
        <v>100.17265625287247</v>
      </c>
      <c r="CQ86" s="43">
        <v>4.5858322738329838</v>
      </c>
      <c r="CR86" s="18">
        <v>101.28203764990813</v>
      </c>
      <c r="CS86" s="18">
        <v>101.33270400190908</v>
      </c>
      <c r="CT86" s="43">
        <v>4.5333340753577991</v>
      </c>
      <c r="CU86" s="18">
        <v>101.04825418718673</v>
      </c>
      <c r="CV86" s="18">
        <v>101.09880358898121</v>
      </c>
      <c r="CW86" s="43">
        <v>4.5438223173005721</v>
      </c>
      <c r="CX86" s="18">
        <v>100.821672090185</v>
      </c>
      <c r="CY86" s="18">
        <v>100.87210814425713</v>
      </c>
      <c r="CZ86" s="43">
        <v>4.5540338994704879</v>
      </c>
      <c r="DA86" s="18">
        <v>100.5871853547775</v>
      </c>
      <c r="DB86" s="18">
        <v>100.63750410683092</v>
      </c>
      <c r="DC86" s="43">
        <v>4.564650167718332</v>
      </c>
      <c r="DD86" s="166">
        <v>100.3523404081338</v>
      </c>
      <c r="DE86" s="166">
        <v>100.40254167897328</v>
      </c>
      <c r="DF86" s="43">
        <v>4.5753323802180628</v>
      </c>
      <c r="DG86" s="18">
        <v>100.1323219725064</v>
      </c>
      <c r="DH86" s="18">
        <v>100.18241317909595</v>
      </c>
      <c r="DI86" s="43">
        <v>4.5853856522579068</v>
      </c>
      <c r="DJ86">
        <v>101.26993415343743</v>
      </c>
      <c r="DK86">
        <v>101.32059445066275</v>
      </c>
      <c r="DL86">
        <v>4.5338758866410807</v>
      </c>
      <c r="DM86" s="166">
        <v>101.04576447802548</v>
      </c>
      <c r="DN86" s="166">
        <v>101.09631263434264</v>
      </c>
      <c r="DO86" s="166">
        <v>4.5439342744529467</v>
      </c>
      <c r="DP86" s="43">
        <v>100.81376952215798</v>
      </c>
      <c r="DQ86" s="43">
        <v>100.86420162296946</v>
      </c>
      <c r="DR86" s="43">
        <v>4.5543908800978219</v>
      </c>
      <c r="DS86" s="18">
        <v>100.58891618472987</v>
      </c>
      <c r="DT86" s="18">
        <v>100.63923580263118</v>
      </c>
      <c r="DU86" s="43">
        <v>4.5645716239430127</v>
      </c>
    </row>
    <row r="87" spans="1:125" x14ac:dyDescent="0.35">
      <c r="A87" s="9" t="s">
        <v>316</v>
      </c>
      <c r="B87" s="191" t="s">
        <v>149</v>
      </c>
      <c r="C87" s="153">
        <v>43570</v>
      </c>
      <c r="D87" s="153">
        <v>44666</v>
      </c>
      <c r="E87" s="154">
        <v>2.79</v>
      </c>
      <c r="F87" s="18"/>
      <c r="G87" s="18"/>
      <c r="H87" s="43"/>
      <c r="I87" s="18"/>
      <c r="J87" s="18"/>
      <c r="K87" s="43"/>
      <c r="L87" s="18"/>
      <c r="M87" s="18"/>
      <c r="N87" s="64"/>
      <c r="O87" s="18"/>
      <c r="P87" s="18"/>
      <c r="Q87" s="64"/>
      <c r="R87" s="18"/>
      <c r="S87" s="18"/>
      <c r="T87" s="43"/>
      <c r="U87" s="18"/>
      <c r="V87" s="18"/>
      <c r="W87" s="43"/>
      <c r="X87" s="18"/>
      <c r="Y87" s="18"/>
      <c r="Z87" s="43"/>
      <c r="AA87" s="18"/>
      <c r="AB87" s="18"/>
      <c r="AC87" s="43"/>
      <c r="AD87" s="18"/>
      <c r="AE87" s="18"/>
      <c r="AF87" s="43"/>
      <c r="AG87" s="18"/>
      <c r="AH87" s="18"/>
      <c r="AI87" s="43"/>
      <c r="AJ87" s="18"/>
      <c r="AK87" s="18"/>
      <c r="AL87" s="43"/>
      <c r="AM87" s="18"/>
      <c r="AN87" s="18"/>
      <c r="AO87" s="43"/>
      <c r="AP87" s="18"/>
      <c r="AQ87" s="18"/>
      <c r="AR87" s="43"/>
      <c r="AS87" s="18"/>
      <c r="AT87" s="18"/>
      <c r="AU87" s="43"/>
      <c r="AV87" s="18"/>
      <c r="AW87" s="18"/>
      <c r="AX87" s="43"/>
      <c r="AY87" s="128"/>
      <c r="AZ87" s="128"/>
      <c r="BA87" s="43"/>
      <c r="BB87" s="18"/>
      <c r="BC87" s="18"/>
      <c r="BD87" s="43"/>
      <c r="BE87" s="18"/>
      <c r="BF87" s="18"/>
      <c r="BG87" s="43"/>
      <c r="BH87" s="18"/>
      <c r="BI87" s="18"/>
      <c r="BJ87" s="43"/>
      <c r="BK87" s="18"/>
      <c r="BL87" s="18"/>
      <c r="BM87" s="43"/>
      <c r="BN87" s="18"/>
      <c r="BO87" s="18"/>
      <c r="BP87" s="43"/>
      <c r="BQ87" s="18"/>
      <c r="BR87" s="18"/>
      <c r="BS87" s="43"/>
      <c r="BT87" s="18"/>
      <c r="BU87" s="18"/>
      <c r="BV87" s="43"/>
      <c r="BW87" s="18"/>
      <c r="BX87" s="18"/>
      <c r="BY87" s="43"/>
      <c r="BZ87" s="20">
        <v>99.949999999999989</v>
      </c>
      <c r="CA87" s="20">
        <v>99.999999999999986</v>
      </c>
      <c r="CB87" s="21">
        <v>2.79</v>
      </c>
      <c r="CC87" s="18">
        <v>99.95</v>
      </c>
      <c r="CD87" s="18">
        <v>100</v>
      </c>
      <c r="CE87" s="43">
        <v>2.79</v>
      </c>
      <c r="CF87" s="18">
        <v>99.95</v>
      </c>
      <c r="CG87" s="18">
        <v>100</v>
      </c>
      <c r="CH87" s="166">
        <v>2.79</v>
      </c>
      <c r="CI87" s="18">
        <v>99.766007969372467</v>
      </c>
      <c r="CJ87" s="18">
        <v>99.815915927336135</v>
      </c>
      <c r="CK87" s="43">
        <v>2.86</v>
      </c>
      <c r="CL87" s="18">
        <v>99.771470942447948</v>
      </c>
      <c r="CM87" s="18">
        <v>99.821381633264579</v>
      </c>
      <c r="CN87" s="43">
        <v>2.86</v>
      </c>
      <c r="CO87" s="18">
        <v>99.776947107227215</v>
      </c>
      <c r="CP87" s="18">
        <v>99.826860537495961</v>
      </c>
      <c r="CQ87" s="43">
        <v>2.86</v>
      </c>
      <c r="CR87" s="18">
        <v>99.590976484983969</v>
      </c>
      <c r="CS87" s="18">
        <v>99.640796883425679</v>
      </c>
      <c r="CT87" s="43">
        <v>2.94</v>
      </c>
      <c r="CU87" s="18">
        <v>100.06608307084606</v>
      </c>
      <c r="CV87" s="18">
        <v>100.11614114141676</v>
      </c>
      <c r="CW87" s="43">
        <v>2.74</v>
      </c>
      <c r="CX87" s="18">
        <v>100.06225879428668</v>
      </c>
      <c r="CY87" s="18">
        <v>100.11231495176256</v>
      </c>
      <c r="CZ87" s="43">
        <v>2.74</v>
      </c>
      <c r="DA87" s="18">
        <v>100.05829804508909</v>
      </c>
      <c r="DB87" s="18">
        <v>100.10835222119968</v>
      </c>
      <c r="DC87" s="43">
        <v>2.74</v>
      </c>
      <c r="DD87" s="166">
        <v>99.991714928754163</v>
      </c>
      <c r="DE87" s="166">
        <v>100.04173579665249</v>
      </c>
      <c r="DF87" s="43">
        <v>2.77</v>
      </c>
      <c r="DG87" s="18">
        <v>99.990227132089416</v>
      </c>
      <c r="DH87" s="18">
        <v>100.04024725571728</v>
      </c>
      <c r="DI87" s="43">
        <v>2.77</v>
      </c>
      <c r="DJ87">
        <v>99.959656508505901</v>
      </c>
      <c r="DK87">
        <v>100.00966133917548</v>
      </c>
      <c r="DL87">
        <v>2.7850000000000001</v>
      </c>
      <c r="DM87" s="166">
        <v>100.01491377482429</v>
      </c>
      <c r="DN87" s="166">
        <v>100.06494624794826</v>
      </c>
      <c r="DO87" s="166">
        <v>2.7549999999999999</v>
      </c>
      <c r="DP87" s="43">
        <v>99.914530579135672</v>
      </c>
      <c r="DQ87" s="43">
        <v>99.96451283555345</v>
      </c>
      <c r="DR87" s="43">
        <v>2.8099999999999996</v>
      </c>
      <c r="DS87" s="18">
        <v>99.916082587110864</v>
      </c>
      <c r="DT87" s="18">
        <v>99.966065619920826</v>
      </c>
      <c r="DU87" s="43">
        <v>2.8099999999999996</v>
      </c>
    </row>
    <row r="88" spans="1:125" x14ac:dyDescent="0.35">
      <c r="A88" s="9" t="s">
        <v>63</v>
      </c>
      <c r="B88" s="191" t="s">
        <v>9</v>
      </c>
      <c r="C88" s="16">
        <v>38469</v>
      </c>
      <c r="D88" s="16">
        <v>44678</v>
      </c>
      <c r="E88" s="30">
        <v>4.46875</v>
      </c>
      <c r="F88" s="18">
        <v>99.989000607107911</v>
      </c>
      <c r="G88" s="18">
        <v>100.03902011716649</v>
      </c>
      <c r="H88" s="43">
        <v>4.46</v>
      </c>
      <c r="I88" s="18">
        <v>99.812687466793747</v>
      </c>
      <c r="J88" s="18">
        <v>99.862618776181833</v>
      </c>
      <c r="K88" s="43">
        <v>4.5</v>
      </c>
      <c r="L88" s="18">
        <v>100.88487842531052</v>
      </c>
      <c r="M88" s="18">
        <v>100.93534609835969</v>
      </c>
      <c r="N88" s="64">
        <v>4.4273390568704079</v>
      </c>
      <c r="O88" s="18">
        <v>100.6831039463097</v>
      </c>
      <c r="P88" s="18">
        <v>100.73347068165052</v>
      </c>
      <c r="Q88" s="64">
        <v>4.4362116878933486</v>
      </c>
      <c r="R88" s="18">
        <v>100.46010413983645</v>
      </c>
      <c r="S88" s="18">
        <v>100.51035931949619</v>
      </c>
      <c r="T88" s="43">
        <v>4.4460591229158881</v>
      </c>
      <c r="U88" s="18">
        <v>100.24372023126105</v>
      </c>
      <c r="V88" s="18">
        <v>100.29386716484346</v>
      </c>
      <c r="W88" s="43">
        <v>4.455656289187794</v>
      </c>
      <c r="X88" s="18">
        <v>100.03398529353863</v>
      </c>
      <c r="Y88" s="18">
        <v>100.08402730719223</v>
      </c>
      <c r="Z88" s="43">
        <v>4.4649981822612634</v>
      </c>
      <c r="AA88" s="18">
        <v>101.03265581203991</v>
      </c>
      <c r="AB88" s="18">
        <v>101.08319741074527</v>
      </c>
      <c r="AC88" s="43">
        <v>4.4208633229531831</v>
      </c>
      <c r="AD88" s="18">
        <v>100.83412297510569</v>
      </c>
      <c r="AE88" s="18">
        <v>100.88456525773455</v>
      </c>
      <c r="AF88" s="43">
        <v>4.4295675840833271</v>
      </c>
      <c r="AG88" s="18">
        <v>100.62862753994007</v>
      </c>
      <c r="AH88" s="18">
        <v>100.67896702345179</v>
      </c>
      <c r="AI88" s="43">
        <v>4.4386132795334161</v>
      </c>
      <c r="AJ88" s="18">
        <v>100.42278102234889</v>
      </c>
      <c r="AK88" s="18">
        <v>100.47301753111444</v>
      </c>
      <c r="AL88" s="43">
        <v>4.4477115446603559</v>
      </c>
      <c r="AM88" s="18">
        <v>100.2365528737574</v>
      </c>
      <c r="AN88" s="18">
        <v>100.28669622186833</v>
      </c>
      <c r="AO88" s="43">
        <v>4.4559748883477059</v>
      </c>
      <c r="AP88" s="18">
        <v>100.02340500535246</v>
      </c>
      <c r="AQ88" s="18">
        <v>100.07344172621556</v>
      </c>
      <c r="AR88" s="43">
        <v>4.4654704813948172</v>
      </c>
      <c r="AS88" s="18">
        <v>101.06399075291486</v>
      </c>
      <c r="AT88" s="18">
        <v>101.11454802692832</v>
      </c>
      <c r="AU88" s="43">
        <v>4.4194926320690318</v>
      </c>
      <c r="AV88" s="18">
        <v>100.85545176544575</v>
      </c>
      <c r="AW88" s="18">
        <v>100.90590471780465</v>
      </c>
      <c r="AX88" s="43">
        <v>4.428630824427362</v>
      </c>
      <c r="AY88" s="128">
        <v>100.65330730993415</v>
      </c>
      <c r="AZ88" s="128">
        <v>100.7036591395039</v>
      </c>
      <c r="BA88" s="43">
        <v>4.4375249501207099</v>
      </c>
      <c r="BB88" s="18">
        <v>100.44408052005862</v>
      </c>
      <c r="BC88" s="18">
        <v>100.49432768390056</v>
      </c>
      <c r="BD88" s="43">
        <v>4.4467683927954713</v>
      </c>
      <c r="BE88" s="18">
        <v>100.23450332236406</v>
      </c>
      <c r="BF88" s="18">
        <v>100.28464564518666</v>
      </c>
      <c r="BG88" s="43">
        <v>4.4560660021781571</v>
      </c>
      <c r="BH88" s="18">
        <v>100.03135249176994</v>
      </c>
      <c r="BI88" s="18">
        <v>100.08139318836412</v>
      </c>
      <c r="BJ88" s="43">
        <v>4.4651156999676491</v>
      </c>
      <c r="BK88" s="18">
        <v>101.11483239124954</v>
      </c>
      <c r="BL88" s="18">
        <v>101.16541509879893</v>
      </c>
      <c r="BM88" s="43">
        <v>4.417270463068613</v>
      </c>
      <c r="BN88" s="18">
        <v>100.90828706588867</v>
      </c>
      <c r="BO88" s="18">
        <v>100.95876644911323</v>
      </c>
      <c r="BP88" s="43">
        <v>4.4263120055576426</v>
      </c>
      <c r="BQ88" s="18">
        <v>100.68002657119145</v>
      </c>
      <c r="BR88" s="18">
        <v>100.73039176707498</v>
      </c>
      <c r="BS88" s="43">
        <v>4.4363472846738876</v>
      </c>
      <c r="BT88" s="18">
        <v>100.45855009111847</v>
      </c>
      <c r="BU88" s="18">
        <v>100.50880449336515</v>
      </c>
      <c r="BV88" s="43">
        <v>4.4461279014566273</v>
      </c>
      <c r="BW88" s="18">
        <v>100.25821105191028</v>
      </c>
      <c r="BX88" s="18">
        <v>100.30836523452754</v>
      </c>
      <c r="BY88" s="43">
        <v>4.4550122909009326</v>
      </c>
      <c r="BZ88" s="20">
        <v>100.0360791670839</v>
      </c>
      <c r="CA88" s="20">
        <v>100.08612222819799</v>
      </c>
      <c r="CB88" s="21">
        <v>4.4649047245642874</v>
      </c>
      <c r="CC88" s="18">
        <v>101.15637286606095</v>
      </c>
      <c r="CD88" s="18">
        <v>101.20697635423807</v>
      </c>
      <c r="CE88" s="43">
        <v>4.4154564843027941</v>
      </c>
      <c r="CF88" s="18">
        <v>100.93045610035242</v>
      </c>
      <c r="CG88" s="18">
        <v>100.98094657363923</v>
      </c>
      <c r="CH88" s="166">
        <v>4.4253397810459365</v>
      </c>
      <c r="CI88" s="18">
        <v>100.71150367304439</v>
      </c>
      <c r="CJ88" s="18">
        <v>100.76188461535206</v>
      </c>
      <c r="CK88" s="43">
        <v>4.4349607166032925</v>
      </c>
      <c r="CL88" s="18">
        <v>100.48491825892934</v>
      </c>
      <c r="CM88" s="18">
        <v>100.53518585185526</v>
      </c>
      <c r="CN88" s="43">
        <v>4.4449611965555782</v>
      </c>
      <c r="CO88" s="18">
        <v>100.25799228183882</v>
      </c>
      <c r="CP88" s="18">
        <v>100.30814635501633</v>
      </c>
      <c r="CQ88" s="43">
        <v>4.4550220120546777</v>
      </c>
      <c r="CR88" s="18">
        <v>100.03806175411822</v>
      </c>
      <c r="CS88" s="18">
        <v>100.08810580702172</v>
      </c>
      <c r="CT88" s="43">
        <v>4.4648162376218066</v>
      </c>
      <c r="CU88" s="18">
        <v>101.13087444692788</v>
      </c>
      <c r="CV88" s="18">
        <v>101.18146517951763</v>
      </c>
      <c r="CW88" s="43">
        <v>4.4165697660846073</v>
      </c>
      <c r="CX88" s="18">
        <v>100.91557727543072</v>
      </c>
      <c r="CY88" s="18">
        <v>100.96606030558351</v>
      </c>
      <c r="CZ88" s="43">
        <v>4.425992245785265</v>
      </c>
      <c r="DA88" s="18">
        <v>100.69276708963476</v>
      </c>
      <c r="DB88" s="18">
        <v>100.74313865896423</v>
      </c>
      <c r="DC88" s="43">
        <v>4.4357859597045284</v>
      </c>
      <c r="DD88" s="166">
        <v>100.46961442651984</v>
      </c>
      <c r="DE88" s="166">
        <v>100.51987436370169</v>
      </c>
      <c r="DF88" s="43">
        <v>4.4456382663503327</v>
      </c>
      <c r="DG88" s="18">
        <v>100.2605481960005</v>
      </c>
      <c r="DH88" s="18">
        <v>100.31070354777438</v>
      </c>
      <c r="DI88" s="43">
        <v>4.4549084414224005</v>
      </c>
      <c r="DJ88">
        <v>100.03673117740566</v>
      </c>
      <c r="DK88">
        <v>100.086774564688</v>
      </c>
      <c r="DL88">
        <v>4.4648756236137483</v>
      </c>
      <c r="DM88" s="166">
        <v>101.13877121251569</v>
      </c>
      <c r="DN88" s="166">
        <v>101.18936589546342</v>
      </c>
      <c r="DO88" s="166">
        <v>4.4162249268530553</v>
      </c>
      <c r="DP88" s="43">
        <v>100.91616643749211</v>
      </c>
      <c r="DQ88" s="43">
        <v>100.96664976237329</v>
      </c>
      <c r="DR88" s="43">
        <v>4.4259664062512503</v>
      </c>
      <c r="DS88" s="18">
        <v>100.70041696949791</v>
      </c>
      <c r="DT88" s="18">
        <v>100.75079236568074</v>
      </c>
      <c r="DU88" s="43">
        <v>4.4354489876173062</v>
      </c>
    </row>
    <row r="89" spans="1:125" x14ac:dyDescent="0.35">
      <c r="A89" s="9" t="s">
        <v>237</v>
      </c>
      <c r="B89" s="15" t="s">
        <v>149</v>
      </c>
      <c r="C89" s="16">
        <v>42930</v>
      </c>
      <c r="D89" s="16">
        <v>44756</v>
      </c>
      <c r="E89" s="30">
        <v>3.5</v>
      </c>
      <c r="F89" s="18"/>
      <c r="G89" s="18"/>
      <c r="H89" s="43"/>
      <c r="I89" s="18"/>
      <c r="J89" s="18"/>
      <c r="K89" s="43"/>
      <c r="L89" s="18"/>
      <c r="M89" s="18"/>
      <c r="N89" s="64"/>
      <c r="O89" s="18">
        <v>99.949999999999989</v>
      </c>
      <c r="P89" s="18">
        <v>99.999999999999986</v>
      </c>
      <c r="Q89" s="64">
        <v>3.5000000000000004</v>
      </c>
      <c r="R89" s="18">
        <v>99.95</v>
      </c>
      <c r="S89" s="18">
        <v>100</v>
      </c>
      <c r="T89" s="43">
        <v>3.5</v>
      </c>
      <c r="U89" s="18">
        <v>99.95</v>
      </c>
      <c r="V89" s="18">
        <v>100</v>
      </c>
      <c r="W89" s="43">
        <v>3.5</v>
      </c>
      <c r="X89" s="18">
        <v>99.906636473661578</v>
      </c>
      <c r="Y89" s="18">
        <v>99.956614781052096</v>
      </c>
      <c r="Z89" s="43">
        <v>3.51</v>
      </c>
      <c r="AA89" s="18">
        <v>99.907350906643202</v>
      </c>
      <c r="AB89" s="18">
        <v>99.957329571428915</v>
      </c>
      <c r="AC89" s="43">
        <v>3.51</v>
      </c>
      <c r="AD89" s="18">
        <v>99.908044306566865</v>
      </c>
      <c r="AE89" s="18">
        <v>99.958023318225969</v>
      </c>
      <c r="AF89" s="43">
        <v>3.51</v>
      </c>
      <c r="AG89" s="18">
        <v>100.94564993055481</v>
      </c>
      <c r="AH89" s="18">
        <v>100.99614800455709</v>
      </c>
      <c r="AI89" s="43">
        <v>3.26</v>
      </c>
      <c r="AJ89" s="18">
        <v>100.92815129929291</v>
      </c>
      <c r="AK89" s="18">
        <v>100.9786406196027</v>
      </c>
      <c r="AL89" s="43">
        <v>3.26</v>
      </c>
      <c r="AM89" s="18">
        <v>100.87199392708112</v>
      </c>
      <c r="AN89" s="18">
        <v>100.92245515465845</v>
      </c>
      <c r="AO89" s="43">
        <v>3.27</v>
      </c>
      <c r="AP89" s="18">
        <v>100.85459973508949</v>
      </c>
      <c r="AQ89" s="18">
        <v>100.90505226122009</v>
      </c>
      <c r="AR89" s="43">
        <v>3.27</v>
      </c>
      <c r="AS89" s="18">
        <v>100.83879346674102</v>
      </c>
      <c r="AT89" s="18">
        <v>100.88923808578392</v>
      </c>
      <c r="AU89" s="43">
        <v>3.27</v>
      </c>
      <c r="AV89" s="18">
        <v>100.82185200554976</v>
      </c>
      <c r="AW89" s="18">
        <v>100.87228814962457</v>
      </c>
      <c r="AX89" s="43">
        <v>3.27</v>
      </c>
      <c r="AY89" s="128">
        <v>101.44318210477489</v>
      </c>
      <c r="AZ89" s="128">
        <v>101.49392906930954</v>
      </c>
      <c r="BA89" s="43">
        <v>3.1</v>
      </c>
      <c r="BB89" s="18">
        <v>101.41334920890795</v>
      </c>
      <c r="BC89" s="18">
        <v>101.46408124953271</v>
      </c>
      <c r="BD89" s="43">
        <v>3.1</v>
      </c>
      <c r="BE89" s="18">
        <v>101.38343826731041</v>
      </c>
      <c r="BF89" s="18">
        <v>101.4341553449829</v>
      </c>
      <c r="BG89" s="43">
        <v>3.1</v>
      </c>
      <c r="BH89" s="18">
        <v>101.67360069124359</v>
      </c>
      <c r="BI89" s="18">
        <v>101.72446292270494</v>
      </c>
      <c r="BJ89" s="43">
        <v>3.01</v>
      </c>
      <c r="BK89" s="18">
        <v>101.63664154328801</v>
      </c>
      <c r="BL89" s="18">
        <v>101.68748528593096</v>
      </c>
      <c r="BM89" s="43">
        <v>3.01</v>
      </c>
      <c r="BN89" s="18">
        <v>101.60198185378</v>
      </c>
      <c r="BO89" s="18">
        <v>101.65280825790896</v>
      </c>
      <c r="BP89" s="43">
        <v>3.01</v>
      </c>
      <c r="BQ89" s="18">
        <v>102.53315827712672</v>
      </c>
      <c r="BR89" s="18">
        <v>102.5844505023779</v>
      </c>
      <c r="BS89" s="43">
        <v>2.72</v>
      </c>
      <c r="BT89" s="18">
        <v>102.4732495644253</v>
      </c>
      <c r="BU89" s="18">
        <v>102.52451182033546</v>
      </c>
      <c r="BV89" s="43">
        <v>2.72</v>
      </c>
      <c r="BW89" s="18">
        <v>102.41902018835957</v>
      </c>
      <c r="BX89" s="18">
        <v>102.47025531601757</v>
      </c>
      <c r="BY89" s="43">
        <v>2.72</v>
      </c>
      <c r="BZ89" s="20">
        <v>102.13986960956748</v>
      </c>
      <c r="CA89" s="20">
        <v>102.19096509211353</v>
      </c>
      <c r="CB89" s="21">
        <v>2.79</v>
      </c>
      <c r="CC89" s="18">
        <v>102.08687238415293</v>
      </c>
      <c r="CD89" s="18">
        <v>102.13794135483033</v>
      </c>
      <c r="CE89" s="43">
        <v>2.79</v>
      </c>
      <c r="CF89" s="18">
        <v>102.03198164452476</v>
      </c>
      <c r="CG89" s="18">
        <v>102.08302315610281</v>
      </c>
      <c r="CH89" s="166">
        <v>2.79</v>
      </c>
      <c r="CI89" s="18">
        <v>101.77654011562149</v>
      </c>
      <c r="CJ89" s="18">
        <v>101.82745384254275</v>
      </c>
      <c r="CK89" s="43">
        <v>2.86</v>
      </c>
      <c r="CL89" s="18">
        <v>101.72694144720217</v>
      </c>
      <c r="CM89" s="18">
        <v>101.77783036238336</v>
      </c>
      <c r="CN89" s="43">
        <v>2.86</v>
      </c>
      <c r="CO89" s="18">
        <v>101.67722301049317</v>
      </c>
      <c r="CP89" s="18">
        <v>101.72808705402016</v>
      </c>
      <c r="CQ89" s="43">
        <v>2.86</v>
      </c>
      <c r="CR89" s="18">
        <v>101.4172599277848</v>
      </c>
      <c r="CS89" s="18">
        <v>101.46799392474716</v>
      </c>
      <c r="CT89" s="43">
        <v>2.94</v>
      </c>
      <c r="CU89" s="18">
        <v>101.37365111510681</v>
      </c>
      <c r="CV89" s="18">
        <v>101.42436329675519</v>
      </c>
      <c r="CW89" s="43">
        <v>2.94</v>
      </c>
      <c r="CX89" s="18">
        <v>101.33134598968736</v>
      </c>
      <c r="CY89" s="18">
        <v>101.38203700819146</v>
      </c>
      <c r="CZ89" s="43">
        <v>2.94</v>
      </c>
      <c r="DA89" s="18">
        <v>101.77053058990298</v>
      </c>
      <c r="DB89" s="18">
        <v>101.82144131055824</v>
      </c>
      <c r="DC89" s="43">
        <v>2.74</v>
      </c>
      <c r="DD89" s="166">
        <v>101.64037255115838</v>
      </c>
      <c r="DE89" s="166">
        <v>101.69121816023849</v>
      </c>
      <c r="DF89" s="43">
        <v>2.77</v>
      </c>
      <c r="DG89" s="18">
        <v>101.58643508900812</v>
      </c>
      <c r="DH89" s="18">
        <v>101.63725371586605</v>
      </c>
      <c r="DI89" s="43">
        <v>2.77</v>
      </c>
      <c r="DJ89">
        <v>101.495897734371</v>
      </c>
      <c r="DK89">
        <v>101.54667106990594</v>
      </c>
      <c r="DL89">
        <v>2.7850000000000001</v>
      </c>
      <c r="DM89" s="166">
        <v>101.50418507463257</v>
      </c>
      <c r="DN89" s="166">
        <v>101.55496255591052</v>
      </c>
      <c r="DO89" s="166">
        <v>2.7549999999999999</v>
      </c>
      <c r="DP89" s="43">
        <v>101.3335929855082</v>
      </c>
      <c r="DQ89" s="43">
        <v>101.38428512807224</v>
      </c>
      <c r="DR89" s="43">
        <v>2.8099999999999996</v>
      </c>
      <c r="DS89" s="18">
        <v>101.28041585954827</v>
      </c>
      <c r="DT89" s="18">
        <v>101.33108140024839</v>
      </c>
      <c r="DU89" s="43">
        <v>2.8099999999999996</v>
      </c>
    </row>
    <row r="90" spans="1:125" x14ac:dyDescent="0.35">
      <c r="A90" s="9" t="s">
        <v>338</v>
      </c>
      <c r="B90" s="15" t="s">
        <v>149</v>
      </c>
      <c r="C90" s="16">
        <v>43661</v>
      </c>
      <c r="D90" s="16">
        <v>44757</v>
      </c>
      <c r="E90" s="30">
        <v>2.86</v>
      </c>
      <c r="F90" s="18"/>
      <c r="G90" s="18"/>
      <c r="H90" s="43"/>
      <c r="I90" s="18"/>
      <c r="J90" s="18"/>
      <c r="K90" s="43"/>
      <c r="L90" s="18"/>
      <c r="M90" s="18"/>
      <c r="N90" s="64"/>
      <c r="O90" s="18"/>
      <c r="P90" s="18"/>
      <c r="Q90" s="64"/>
      <c r="R90" s="18"/>
      <c r="S90" s="18"/>
      <c r="T90" s="43"/>
      <c r="U90" s="18"/>
      <c r="V90" s="18"/>
      <c r="W90" s="43"/>
      <c r="X90" s="18"/>
      <c r="Y90" s="18"/>
      <c r="Z90" s="43"/>
      <c r="AA90" s="18"/>
      <c r="AB90" s="18"/>
      <c r="AC90" s="43"/>
      <c r="AD90" s="18"/>
      <c r="AE90" s="18"/>
      <c r="AF90" s="43"/>
      <c r="AG90" s="18"/>
      <c r="AH90" s="18"/>
      <c r="AI90" s="43"/>
      <c r="AJ90" s="18"/>
      <c r="AK90" s="18"/>
      <c r="AL90" s="43"/>
      <c r="AM90" s="18"/>
      <c r="AN90" s="18"/>
      <c r="AO90" s="43"/>
      <c r="AP90" s="18"/>
      <c r="AQ90" s="18"/>
      <c r="AR90" s="43"/>
      <c r="AS90" s="18"/>
      <c r="AT90" s="18"/>
      <c r="AU90" s="43"/>
      <c r="AV90" s="18"/>
      <c r="AW90" s="18"/>
      <c r="AX90" s="43"/>
      <c r="AY90" s="128"/>
      <c r="AZ90" s="128"/>
      <c r="BA90" s="43"/>
      <c r="BB90" s="18"/>
      <c r="BC90" s="18"/>
      <c r="BD90" s="43"/>
      <c r="BE90" s="18"/>
      <c r="BF90" s="18"/>
      <c r="BG90" s="43"/>
      <c r="BH90" s="18"/>
      <c r="BI90" s="18"/>
      <c r="BJ90" s="43"/>
      <c r="BK90" s="18"/>
      <c r="BL90" s="18"/>
      <c r="BM90" s="43"/>
      <c r="BN90" s="18"/>
      <c r="BO90" s="18"/>
      <c r="BP90" s="43"/>
      <c r="BQ90" s="18"/>
      <c r="BR90" s="18"/>
      <c r="BS90" s="43"/>
      <c r="BT90" s="18"/>
      <c r="BU90" s="18"/>
      <c r="BV90" s="43"/>
      <c r="BW90" s="18"/>
      <c r="BX90" s="18"/>
      <c r="BY90" s="43"/>
      <c r="BZ90" s="20"/>
      <c r="CA90" s="20"/>
      <c r="CB90" s="21"/>
      <c r="CC90" s="18"/>
      <c r="CD90" s="18"/>
      <c r="CE90" s="43"/>
      <c r="CF90" s="18"/>
      <c r="CG90" s="18"/>
      <c r="CH90" s="166"/>
      <c r="CI90" s="18">
        <v>99.95</v>
      </c>
      <c r="CJ90" s="18">
        <v>100</v>
      </c>
      <c r="CK90" s="43">
        <v>2.86</v>
      </c>
      <c r="CL90" s="18">
        <v>99.95</v>
      </c>
      <c r="CM90" s="18">
        <v>100</v>
      </c>
      <c r="CN90" s="43">
        <v>2.86</v>
      </c>
      <c r="CO90" s="18">
        <v>99.950000000000017</v>
      </c>
      <c r="CP90" s="18">
        <v>100.00000000000001</v>
      </c>
      <c r="CQ90" s="43">
        <v>2.86</v>
      </c>
      <c r="CR90" s="18">
        <v>99.740190733612849</v>
      </c>
      <c r="CS90" s="18">
        <v>99.790085776501087</v>
      </c>
      <c r="CT90" s="43">
        <v>2.94</v>
      </c>
      <c r="CU90" s="18">
        <v>99.746420065867753</v>
      </c>
      <c r="CV90" s="18">
        <v>99.79631822498024</v>
      </c>
      <c r="CW90" s="43">
        <v>2.94</v>
      </c>
      <c r="CX90" s="18">
        <v>99.752463171977311</v>
      </c>
      <c r="CY90" s="18">
        <v>99.802364354154378</v>
      </c>
      <c r="CZ90" s="43">
        <v>2.94</v>
      </c>
      <c r="DA90" s="18">
        <v>100.23775712707226</v>
      </c>
      <c r="DB90" s="18">
        <v>100.28790107761105</v>
      </c>
      <c r="DC90" s="43">
        <v>2.74</v>
      </c>
      <c r="DD90" s="166">
        <v>100.15863114048976</v>
      </c>
      <c r="DE90" s="166">
        <v>100.20873550824388</v>
      </c>
      <c r="DF90" s="43">
        <v>2.77</v>
      </c>
      <c r="DG90" s="18">
        <v>100.15198181756523</v>
      </c>
      <c r="DH90" s="18">
        <v>100.20208285899471</v>
      </c>
      <c r="DI90" s="43">
        <v>2.77</v>
      </c>
      <c r="DJ90">
        <v>100.11234877020156</v>
      </c>
      <c r="DK90">
        <v>100.16242998519415</v>
      </c>
      <c r="DL90">
        <v>2.7850000000000001</v>
      </c>
      <c r="DM90" s="166">
        <v>100.16931535288796</v>
      </c>
      <c r="DN90" s="166">
        <v>100.21942506542067</v>
      </c>
      <c r="DO90" s="166">
        <v>2.7549999999999999</v>
      </c>
      <c r="DP90" s="43">
        <v>100.05038865628727</v>
      </c>
      <c r="DQ90" s="43">
        <v>100.10043887572513</v>
      </c>
      <c r="DR90" s="43">
        <v>2.8099999999999996</v>
      </c>
      <c r="DS90" s="18">
        <v>100.04653553594683</v>
      </c>
      <c r="DT90" s="18">
        <v>100.09658382786075</v>
      </c>
      <c r="DU90" s="43">
        <v>2.8099999999999996</v>
      </c>
    </row>
    <row r="91" spans="1:125" x14ac:dyDescent="0.35">
      <c r="A91" s="9" t="s">
        <v>154</v>
      </c>
      <c r="B91" s="15" t="s">
        <v>149</v>
      </c>
      <c r="C91" s="16">
        <v>41106</v>
      </c>
      <c r="D91" s="16">
        <v>44758</v>
      </c>
      <c r="E91" s="30">
        <v>4.125</v>
      </c>
      <c r="F91" s="18">
        <v>98.398968277987834</v>
      </c>
      <c r="G91" s="18">
        <v>98.448192374174923</v>
      </c>
      <c r="H91" s="43">
        <v>4.46</v>
      </c>
      <c r="I91" s="18">
        <v>98.237397913691069</v>
      </c>
      <c r="J91" s="18">
        <v>98.286541184283209</v>
      </c>
      <c r="K91" s="43">
        <v>4.5</v>
      </c>
      <c r="L91" s="18">
        <v>98.440865043768937</v>
      </c>
      <c r="M91" s="18">
        <v>98.490110098818334</v>
      </c>
      <c r="N91" s="64">
        <v>4.46</v>
      </c>
      <c r="O91" s="18">
        <v>102.79698880074076</v>
      </c>
      <c r="P91" s="18">
        <v>102.84841300724437</v>
      </c>
      <c r="Q91" s="64">
        <v>3.5</v>
      </c>
      <c r="R91" s="18">
        <v>102.75128630033984</v>
      </c>
      <c r="S91" s="18">
        <v>102.80268764416192</v>
      </c>
      <c r="T91" s="43">
        <v>3.5</v>
      </c>
      <c r="U91" s="18">
        <v>102.70687922948514</v>
      </c>
      <c r="V91" s="18">
        <v>102.75825835866446</v>
      </c>
      <c r="W91" s="43">
        <v>3.5</v>
      </c>
      <c r="X91" s="18">
        <v>102.61968709917538</v>
      </c>
      <c r="Y91" s="18">
        <v>102.67102261048062</v>
      </c>
      <c r="Z91" s="43">
        <v>3.51</v>
      </c>
      <c r="AA91" s="18">
        <v>102.57575784718105</v>
      </c>
      <c r="AB91" s="18">
        <v>102.62707138287249</v>
      </c>
      <c r="AC91" s="43">
        <v>3.51</v>
      </c>
      <c r="AD91" s="18">
        <v>102.53312188164811</v>
      </c>
      <c r="AE91" s="18">
        <v>102.58441408869245</v>
      </c>
      <c r="AF91" s="43">
        <v>3.51</v>
      </c>
      <c r="AG91" s="18">
        <v>102.48893643038021</v>
      </c>
      <c r="AH91" s="18">
        <v>102.54020653364702</v>
      </c>
      <c r="AI91" s="43">
        <v>3.51</v>
      </c>
      <c r="AJ91" s="18">
        <v>103.47949443913512</v>
      </c>
      <c r="AK91" s="18">
        <v>103.5312600691697</v>
      </c>
      <c r="AL91" s="43">
        <v>3.26</v>
      </c>
      <c r="AM91" s="18">
        <v>103.38144741887544</v>
      </c>
      <c r="AN91" s="18">
        <v>103.43316400087588</v>
      </c>
      <c r="AO91" s="43">
        <v>3.27</v>
      </c>
      <c r="AP91" s="18">
        <v>103.31679789194119</v>
      </c>
      <c r="AQ91" s="18">
        <v>103.36848213300769</v>
      </c>
      <c r="AR91" s="43">
        <v>3.27</v>
      </c>
      <c r="AS91" s="18">
        <v>103.25805024952047</v>
      </c>
      <c r="AT91" s="18">
        <v>103.30970510207149</v>
      </c>
      <c r="AU91" s="43">
        <v>3.27</v>
      </c>
      <c r="AV91" s="18">
        <v>103.19508340103934</v>
      </c>
      <c r="AW91" s="18">
        <v>103.24670675441655</v>
      </c>
      <c r="AX91" s="43">
        <v>3.27</v>
      </c>
      <c r="AY91" s="128">
        <v>103.78120433958</v>
      </c>
      <c r="AZ91" s="128">
        <v>103.83312090003001</v>
      </c>
      <c r="BA91" s="43">
        <v>3.1</v>
      </c>
      <c r="BB91" s="18">
        <v>103.70477042870858</v>
      </c>
      <c r="BC91" s="18">
        <v>103.75664875308512</v>
      </c>
      <c r="BD91" s="43">
        <v>3.1</v>
      </c>
      <c r="BE91" s="18">
        <v>103.62813655936036</v>
      </c>
      <c r="BF91" s="18">
        <v>103.67997654763417</v>
      </c>
      <c r="BG91" s="43">
        <v>3.1</v>
      </c>
      <c r="BH91" s="18">
        <v>103.87748950199413</v>
      </c>
      <c r="BI91" s="18">
        <v>103.92945422910869</v>
      </c>
      <c r="BJ91" s="43">
        <v>3.01</v>
      </c>
      <c r="BK91" s="18">
        <v>103.79340235010847</v>
      </c>
      <c r="BL91" s="18">
        <v>103.84532501261477</v>
      </c>
      <c r="BM91" s="43">
        <v>3.01</v>
      </c>
      <c r="BN91" s="18">
        <v>103.71454678288953</v>
      </c>
      <c r="BO91" s="18">
        <v>103.76642999788847</v>
      </c>
      <c r="BP91" s="43">
        <v>3.01</v>
      </c>
      <c r="BQ91" s="18">
        <v>103.76219799925288</v>
      </c>
      <c r="BR91" s="18">
        <v>103.81410505177875</v>
      </c>
      <c r="BS91" s="43">
        <v>2.97</v>
      </c>
      <c r="BT91" s="18">
        <v>104.50205372203372</v>
      </c>
      <c r="BU91" s="18">
        <v>104.55433088747745</v>
      </c>
      <c r="BV91" s="43">
        <v>2.72</v>
      </c>
      <c r="BW91" s="18">
        <v>104.40438577978558</v>
      </c>
      <c r="BX91" s="18">
        <v>104.45661408682899</v>
      </c>
      <c r="BY91" s="43">
        <v>2.72</v>
      </c>
      <c r="BZ91" s="20">
        <v>104.07420697959296</v>
      </c>
      <c r="CA91" s="20">
        <v>104.12627011465028</v>
      </c>
      <c r="CB91" s="21">
        <v>2.79</v>
      </c>
      <c r="CC91" s="18">
        <v>103.97457239470978</v>
      </c>
      <c r="CD91" s="18">
        <v>104.02658568755355</v>
      </c>
      <c r="CE91" s="43">
        <v>2.79</v>
      </c>
      <c r="CF91" s="18">
        <v>103.87137801021123</v>
      </c>
      <c r="CG91" s="18">
        <v>103.92333968005126</v>
      </c>
      <c r="CH91" s="166">
        <v>2.79</v>
      </c>
      <c r="CI91" s="18">
        <v>103.56658741185433</v>
      </c>
      <c r="CJ91" s="18">
        <v>103.61839661015941</v>
      </c>
      <c r="CK91" s="43">
        <v>2.86</v>
      </c>
      <c r="CL91" s="18">
        <v>103.46856779708119</v>
      </c>
      <c r="CM91" s="18">
        <v>103.52032796106172</v>
      </c>
      <c r="CN91" s="43">
        <v>2.86</v>
      </c>
      <c r="CO91" s="18">
        <v>103.37031148963078</v>
      </c>
      <c r="CP91" s="18">
        <v>103.42202250088121</v>
      </c>
      <c r="CQ91" s="43">
        <v>2.86</v>
      </c>
      <c r="CR91" s="18">
        <v>103.06077246753451</v>
      </c>
      <c r="CS91" s="18">
        <v>103.11232863185043</v>
      </c>
      <c r="CT91" s="43">
        <v>2.94</v>
      </c>
      <c r="CU91" s="18">
        <v>102.96850786143409</v>
      </c>
      <c r="CV91" s="18">
        <v>103.02001787036927</v>
      </c>
      <c r="CW91" s="43">
        <v>2.94</v>
      </c>
      <c r="CX91" s="18">
        <v>102.87900150954889</v>
      </c>
      <c r="CY91" s="18">
        <v>102.93046674292034</v>
      </c>
      <c r="CZ91" s="43">
        <v>2.94</v>
      </c>
      <c r="DA91" s="18">
        <v>102.78628576862664</v>
      </c>
      <c r="DB91" s="18">
        <v>102.8377046209371</v>
      </c>
      <c r="DC91" s="43">
        <v>2.94</v>
      </c>
      <c r="DD91" s="166">
        <v>103.09450586821907</v>
      </c>
      <c r="DE91" s="166">
        <v>103.1460789076729</v>
      </c>
      <c r="DF91" s="43">
        <v>2.77</v>
      </c>
      <c r="DG91" s="18">
        <v>102.99440416243897</v>
      </c>
      <c r="DH91" s="18">
        <v>103.04592712600197</v>
      </c>
      <c r="DI91" s="43">
        <v>2.77</v>
      </c>
      <c r="DJ91">
        <v>102.854055519656</v>
      </c>
      <c r="DK91">
        <v>102.90550827379289</v>
      </c>
      <c r="DL91">
        <v>2.7850000000000001</v>
      </c>
      <c r="DM91" s="166">
        <v>102.81505447456627</v>
      </c>
      <c r="DN91" s="166">
        <v>102.86648771842547</v>
      </c>
      <c r="DO91" s="166">
        <v>2.7549999999999999</v>
      </c>
      <c r="DP91" s="43">
        <v>102.59359556139749</v>
      </c>
      <c r="DQ91" s="43">
        <v>102.64491802040769</v>
      </c>
      <c r="DR91" s="43">
        <v>2.8099999999999996</v>
      </c>
      <c r="DS91" s="18">
        <v>102.49226624341532</v>
      </c>
      <c r="DT91" s="18">
        <v>102.54353801242152</v>
      </c>
      <c r="DU91" s="43">
        <v>2.8099999999999996</v>
      </c>
    </row>
    <row r="92" spans="1:125" x14ac:dyDescent="0.35">
      <c r="A92" s="9" t="s">
        <v>48</v>
      </c>
      <c r="B92" s="15" t="s">
        <v>9</v>
      </c>
      <c r="C92" s="16">
        <v>37823</v>
      </c>
      <c r="D92" s="16">
        <v>44763</v>
      </c>
      <c r="E92" s="30">
        <v>4.59375</v>
      </c>
      <c r="F92" s="18">
        <v>100.5706917412422</v>
      </c>
      <c r="G92" s="18">
        <v>100.62100224236337</v>
      </c>
      <c r="H92" s="43">
        <v>4.46</v>
      </c>
      <c r="I92" s="18">
        <v>100.37915858819518</v>
      </c>
      <c r="J92" s="18">
        <v>100.4293732748326</v>
      </c>
      <c r="K92" s="43">
        <v>4.5</v>
      </c>
      <c r="L92" s="18">
        <v>100.21405232668376</v>
      </c>
      <c r="M92" s="18">
        <v>100.26418441889319</v>
      </c>
      <c r="N92" s="64">
        <v>4.5816460051256156</v>
      </c>
      <c r="O92" s="18">
        <v>100.00138208616727</v>
      </c>
      <c r="P92" s="18">
        <v>100.0514077900623</v>
      </c>
      <c r="Q92" s="64">
        <v>4.5913896680385129</v>
      </c>
      <c r="R92" s="18">
        <v>101.11252422729113</v>
      </c>
      <c r="S92" s="18">
        <v>101.16310578018121</v>
      </c>
      <c r="T92" s="43">
        <v>4.5409341326291681</v>
      </c>
      <c r="U92" s="18">
        <v>100.88661947090736</v>
      </c>
      <c r="V92" s="18">
        <v>100.93708801491482</v>
      </c>
      <c r="W92" s="43">
        <v>4.5511021670460829</v>
      </c>
      <c r="X92" s="18">
        <v>100.66765623873695</v>
      </c>
      <c r="Y92" s="18">
        <v>100.71801524636012</v>
      </c>
      <c r="Z92" s="43">
        <v>4.5610013151703912</v>
      </c>
      <c r="AA92" s="18">
        <v>100.44103641391399</v>
      </c>
      <c r="AB92" s="18">
        <v>100.49128205494145</v>
      </c>
      <c r="AC92" s="43">
        <v>4.5712920624183759</v>
      </c>
      <c r="AD92" s="18">
        <v>100.22138008568319</v>
      </c>
      <c r="AE92" s="18">
        <v>100.27151584360499</v>
      </c>
      <c r="AF92" s="43">
        <v>4.581311014750133</v>
      </c>
      <c r="AG92" s="18">
        <v>99.994042928976555</v>
      </c>
      <c r="AH92" s="18">
        <v>100.04406496145728</v>
      </c>
      <c r="AI92" s="43">
        <v>4.5917266574181852</v>
      </c>
      <c r="AJ92" s="18">
        <v>101.03926335661856</v>
      </c>
      <c r="AK92" s="18">
        <v>101.08980826074892</v>
      </c>
      <c r="AL92" s="43">
        <v>4.5442266426611253</v>
      </c>
      <c r="AM92" s="18">
        <v>100.84444291855955</v>
      </c>
      <c r="AN92" s="18">
        <v>100.89489036374141</v>
      </c>
      <c r="AO92" s="43">
        <v>4.553005591699276</v>
      </c>
      <c r="AP92" s="18">
        <v>100.62173896474489</v>
      </c>
      <c r="AQ92" s="18">
        <v>100.672075002246</v>
      </c>
      <c r="AR92" s="43">
        <v>4.5630826620962299</v>
      </c>
      <c r="AS92" s="18">
        <v>100.41919179039463</v>
      </c>
      <c r="AT92" s="18">
        <v>100.46942650364645</v>
      </c>
      <c r="AU92" s="43">
        <v>4.5722864754615413</v>
      </c>
      <c r="AV92" s="18">
        <v>100.20231808572275</v>
      </c>
      <c r="AW92" s="18">
        <v>100.25244430787669</v>
      </c>
      <c r="AX92" s="43">
        <v>4.5821825409987298</v>
      </c>
      <c r="AY92" s="128">
        <v>99.992087736042336</v>
      </c>
      <c r="AZ92" s="128">
        <v>100.04210879043755</v>
      </c>
      <c r="BA92" s="43">
        <v>4.591816441637314</v>
      </c>
      <c r="BB92" s="18">
        <v>101.07758104241272</v>
      </c>
      <c r="BC92" s="18">
        <v>101.1281451149702</v>
      </c>
      <c r="BD92" s="43">
        <v>4.5425039634391338</v>
      </c>
      <c r="BE92" s="18">
        <v>100.85849702700084</v>
      </c>
      <c r="BF92" s="18">
        <v>100.9089515027522</v>
      </c>
      <c r="BG92" s="43">
        <v>4.5523711539849954</v>
      </c>
      <c r="BH92" s="18">
        <v>100.64613089084473</v>
      </c>
      <c r="BI92" s="18">
        <v>100.69647913040993</v>
      </c>
      <c r="BJ92" s="43">
        <v>4.5619767837669176</v>
      </c>
      <c r="BK92" s="18">
        <v>100.42632429345991</v>
      </c>
      <c r="BL92" s="18">
        <v>100.47656257474728</v>
      </c>
      <c r="BM92" s="43">
        <v>4.5719617414086819</v>
      </c>
      <c r="BN92" s="18">
        <v>100.22036551127879</v>
      </c>
      <c r="BO92" s="18">
        <v>100.2705007616596</v>
      </c>
      <c r="BP92" s="43">
        <v>4.5813573933566216</v>
      </c>
      <c r="BQ92" s="18">
        <v>99.992726169637123</v>
      </c>
      <c r="BR92" s="18">
        <v>100.04274754340882</v>
      </c>
      <c r="BS92" s="43">
        <v>4.5917871238060108</v>
      </c>
      <c r="BT92" s="18">
        <v>101.11657866199401</v>
      </c>
      <c r="BU92" s="18">
        <v>101.16716224311557</v>
      </c>
      <c r="BV92" s="43">
        <v>4.5407520564436954</v>
      </c>
      <c r="BW92" s="18">
        <v>100.90786449361802</v>
      </c>
      <c r="BX92" s="18">
        <v>100.95834366545074</v>
      </c>
      <c r="BY92" s="43">
        <v>4.5501439833665192</v>
      </c>
      <c r="BZ92" s="20">
        <v>100.67644584145673</v>
      </c>
      <c r="CA92" s="20">
        <v>100.72680924607975</v>
      </c>
      <c r="CB92" s="21">
        <v>4.5606031148840218</v>
      </c>
      <c r="CC92" s="18">
        <v>100.45214935846528</v>
      </c>
      <c r="CD92" s="18">
        <v>100.50240055874464</v>
      </c>
      <c r="CE92" s="43">
        <v>4.5707863438693765</v>
      </c>
      <c r="CF92" s="18">
        <v>100.22002140013163</v>
      </c>
      <c r="CG92" s="18">
        <v>100.27015647837081</v>
      </c>
      <c r="CH92" s="166">
        <v>4.581373123707964</v>
      </c>
      <c r="CI92" s="18">
        <v>99.995037440662671</v>
      </c>
      <c r="CJ92" s="18">
        <v>100.04505997064798</v>
      </c>
      <c r="CK92" s="43">
        <v>4.591680989893705</v>
      </c>
      <c r="CL92" s="18">
        <v>101.1538780068804</v>
      </c>
      <c r="CM92" s="18">
        <v>101.2044802470039</v>
      </c>
      <c r="CN92" s="43">
        <v>4.5390777056394152</v>
      </c>
      <c r="CO92" s="18">
        <v>100.91989876240578</v>
      </c>
      <c r="CP92" s="18">
        <v>100.97038395438297</v>
      </c>
      <c r="CQ92" s="43">
        <v>4.5496013980449881</v>
      </c>
      <c r="CR92" s="18">
        <v>100.69312691442819</v>
      </c>
      <c r="CS92" s="18">
        <v>100.74349866376006</v>
      </c>
      <c r="CT92" s="43">
        <v>4.5598475940686045</v>
      </c>
      <c r="CU92" s="18">
        <v>100.45844380831238</v>
      </c>
      <c r="CV92" s="18">
        <v>100.50869815739107</v>
      </c>
      <c r="CW92" s="43">
        <v>4.5704999509658775</v>
      </c>
      <c r="CX92" s="18">
        <v>100.23098978014627</v>
      </c>
      <c r="CY92" s="18">
        <v>100.28113034531893</v>
      </c>
      <c r="CZ92" s="43">
        <v>4.5808717793481009</v>
      </c>
      <c r="DA92" s="18">
        <v>99.99560069501679</v>
      </c>
      <c r="DB92" s="18">
        <v>100.04562350677017</v>
      </c>
      <c r="DC92" s="43">
        <v>4.5916551259127667</v>
      </c>
      <c r="DD92" s="166">
        <v>101.12799900857559</v>
      </c>
      <c r="DE92" s="166">
        <v>101.17858830272694</v>
      </c>
      <c r="DF92" s="43">
        <v>4.540239271035758</v>
      </c>
      <c r="DG92" s="18">
        <v>100.91110144079556</v>
      </c>
      <c r="DH92" s="18">
        <v>100.96158223191151</v>
      </c>
      <c r="DI92" s="43">
        <v>4.5499980274160432</v>
      </c>
      <c r="DJ92">
        <v>100.67889793044517</v>
      </c>
      <c r="DK92">
        <v>100.72926256172603</v>
      </c>
      <c r="DL92">
        <v>4.5604920389295902</v>
      </c>
      <c r="DM92" s="166">
        <v>100.45384245857261</v>
      </c>
      <c r="DN92" s="166">
        <v>100.50409450582552</v>
      </c>
      <c r="DO92" s="166">
        <v>4.5707093055136498</v>
      </c>
      <c r="DP92" s="43">
        <v>100.22093078499827</v>
      </c>
      <c r="DQ92" s="43">
        <v>100.27106631815735</v>
      </c>
      <c r="DR92" s="43">
        <v>4.5813315532360619</v>
      </c>
      <c r="DS92" s="18">
        <v>99.995188949649688</v>
      </c>
      <c r="DT92" s="18">
        <v>100.0452115554274</v>
      </c>
      <c r="DU92" s="43">
        <v>4.5916740327496379</v>
      </c>
    </row>
    <row r="93" spans="1:125" x14ac:dyDescent="0.35">
      <c r="A93" s="9" t="s">
        <v>54</v>
      </c>
      <c r="B93" s="15" t="s">
        <v>9</v>
      </c>
      <c r="C93" s="16">
        <v>38197</v>
      </c>
      <c r="D93" s="16">
        <v>44771</v>
      </c>
      <c r="E93" s="30">
        <v>4.5</v>
      </c>
      <c r="F93" s="18">
        <v>100.13631428742953</v>
      </c>
      <c r="G93" s="18">
        <v>100.1864074911751</v>
      </c>
      <c r="H93" s="43">
        <v>4.46</v>
      </c>
      <c r="I93" s="18">
        <v>99.950000000000017</v>
      </c>
      <c r="J93" s="18">
        <v>100.00000000000001</v>
      </c>
      <c r="K93" s="43">
        <v>4.5</v>
      </c>
      <c r="L93" s="18">
        <v>100.26143417244541</v>
      </c>
      <c r="M93" s="18">
        <v>100.31158996742911</v>
      </c>
      <c r="N93" s="64">
        <v>4.4860220054942177</v>
      </c>
      <c r="O93" s="18">
        <v>100.05625050907632</v>
      </c>
      <c r="P93" s="18">
        <v>100.10630366090678</v>
      </c>
      <c r="Q93" s="64">
        <v>4.4952214150699152</v>
      </c>
      <c r="R93" s="18">
        <v>101.12827739203782</v>
      </c>
      <c r="S93" s="18">
        <v>101.17886682545054</v>
      </c>
      <c r="T93" s="43">
        <v>4.4475690835352086</v>
      </c>
      <c r="U93" s="18">
        <v>100.9103251041448</v>
      </c>
      <c r="V93" s="18">
        <v>100.96080550689825</v>
      </c>
      <c r="W93" s="43">
        <v>4.4571752150813939</v>
      </c>
      <c r="X93" s="18">
        <v>100.69906997972896</v>
      </c>
      <c r="Y93" s="18">
        <v>100.74944470208</v>
      </c>
      <c r="Z93" s="43">
        <v>4.4665258585857961</v>
      </c>
      <c r="AA93" s="18">
        <v>100.48042779577173</v>
      </c>
      <c r="AB93" s="18">
        <v>100.5306931423429</v>
      </c>
      <c r="AC93" s="43">
        <v>4.4762448754117141</v>
      </c>
      <c r="AD93" s="18">
        <v>100.26850397418231</v>
      </c>
      <c r="AE93" s="18">
        <v>100.31866330583522</v>
      </c>
      <c r="AF93" s="43">
        <v>4.4857057019202227</v>
      </c>
      <c r="AG93" s="18">
        <v>100.04916971039583</v>
      </c>
      <c r="AH93" s="18">
        <v>100.09921932005585</v>
      </c>
      <c r="AI93" s="43">
        <v>4.4955395562194775</v>
      </c>
      <c r="AJ93" s="18">
        <v>101.05316874244292</v>
      </c>
      <c r="AK93" s="18">
        <v>101.10372060274429</v>
      </c>
      <c r="AL93" s="43">
        <v>4.4508747780720697</v>
      </c>
      <c r="AM93" s="18">
        <v>100.86552740411517</v>
      </c>
      <c r="AN93" s="18">
        <v>100.91598539681357</v>
      </c>
      <c r="AO93" s="43">
        <v>4.4591547932723135</v>
      </c>
      <c r="AP93" s="18">
        <v>100.65106793770858</v>
      </c>
      <c r="AQ93" s="18">
        <v>100.70141864703209</v>
      </c>
      <c r="AR93" s="43">
        <v>4.4686560134499418</v>
      </c>
      <c r="AS93" s="18">
        <v>100.45598110441519</v>
      </c>
      <c r="AT93" s="18">
        <v>100.50623422152594</v>
      </c>
      <c r="AU93" s="43">
        <v>4.4773342020571016</v>
      </c>
      <c r="AV93" s="18">
        <v>100.24709542430257</v>
      </c>
      <c r="AW93" s="18">
        <v>100.29724404632573</v>
      </c>
      <c r="AX93" s="43">
        <v>4.4866636593937921</v>
      </c>
      <c r="AY93" s="128">
        <v>100.04460840707867</v>
      </c>
      <c r="AZ93" s="128">
        <v>100.09465573494613</v>
      </c>
      <c r="BA93" s="43">
        <v>4.4957445199833099</v>
      </c>
      <c r="BB93" s="18">
        <v>101.09158951780896</v>
      </c>
      <c r="BC93" s="18">
        <v>101.14216059810801</v>
      </c>
      <c r="BD93" s="43">
        <v>4.4491831827489934</v>
      </c>
      <c r="BE93" s="18">
        <v>100.88045480490889</v>
      </c>
      <c r="BF93" s="18">
        <v>100.93092026504141</v>
      </c>
      <c r="BG93" s="43">
        <v>4.4584949668378551</v>
      </c>
      <c r="BH93" s="18">
        <v>100.67579421795222</v>
      </c>
      <c r="BI93" s="18">
        <v>100.7261572966005</v>
      </c>
      <c r="BJ93" s="43">
        <v>4.4675584979869711</v>
      </c>
      <c r="BK93" s="18">
        <v>100.46396314143512</v>
      </c>
      <c r="BL93" s="18">
        <v>100.51422025156089</v>
      </c>
      <c r="BM93" s="43">
        <v>4.4769784700489872</v>
      </c>
      <c r="BN93" s="18">
        <v>100.26547742232272</v>
      </c>
      <c r="BO93" s="18">
        <v>100.31563523994268</v>
      </c>
      <c r="BP93" s="43">
        <v>4.4858411046658411</v>
      </c>
      <c r="BQ93" s="18">
        <v>100.0460978069185</v>
      </c>
      <c r="BR93" s="18">
        <v>100.09614587985843</v>
      </c>
      <c r="BS93" s="43">
        <v>4.495677591224319</v>
      </c>
      <c r="BT93" s="18">
        <v>101.13441961394437</v>
      </c>
      <c r="BU93" s="18">
        <v>101.18501212000437</v>
      </c>
      <c r="BV93" s="43">
        <v>4.4472989682138362</v>
      </c>
      <c r="BW93" s="18">
        <v>100.93289088111707</v>
      </c>
      <c r="BX93" s="18">
        <v>100.98338257240327</v>
      </c>
      <c r="BY93" s="43">
        <v>4.4561787151203625</v>
      </c>
      <c r="BZ93" s="20">
        <v>100.70943931534389</v>
      </c>
      <c r="CA93" s="20">
        <v>100.75981922495636</v>
      </c>
      <c r="CB93" s="21">
        <v>4.4660659721444125</v>
      </c>
      <c r="CC93" s="18">
        <v>100.49286472270079</v>
      </c>
      <c r="CD93" s="18">
        <v>100.54313629084621</v>
      </c>
      <c r="CE93" s="43">
        <v>4.4756908984643395</v>
      </c>
      <c r="CF93" s="18">
        <v>100.26872827015056</v>
      </c>
      <c r="CG93" s="18">
        <v>100.31888771400756</v>
      </c>
      <c r="CH93" s="166">
        <v>4.4856956676281641</v>
      </c>
      <c r="CI93" s="18">
        <v>100.05148986889087</v>
      </c>
      <c r="CJ93" s="18">
        <v>100.10154063921047</v>
      </c>
      <c r="CK93" s="43">
        <v>4.4954353062547359</v>
      </c>
      <c r="CL93" s="18">
        <v>101.17169675483665</v>
      </c>
      <c r="CM93" s="18">
        <v>101.22230790879104</v>
      </c>
      <c r="CN93" s="43">
        <v>4.4456603420412435</v>
      </c>
      <c r="CO93" s="18">
        <v>100.9456734232342</v>
      </c>
      <c r="CP93" s="18">
        <v>100.99617150898868</v>
      </c>
      <c r="CQ93" s="43">
        <v>4.4556144384141323</v>
      </c>
      <c r="CR93" s="18">
        <v>100.72661241759398</v>
      </c>
      <c r="CS93" s="18">
        <v>100.77700091805301</v>
      </c>
      <c r="CT93" s="43">
        <v>4.4653045427092861</v>
      </c>
      <c r="CU93" s="18">
        <v>100.49990915750693</v>
      </c>
      <c r="CV93" s="18">
        <v>100.55018424963174</v>
      </c>
      <c r="CW93" s="43">
        <v>4.4753771796459745</v>
      </c>
      <c r="CX93" s="18">
        <v>100.28018916760806</v>
      </c>
      <c r="CY93" s="18">
        <v>100.33035434478045</v>
      </c>
      <c r="CZ93" s="43">
        <v>4.485183003077978</v>
      </c>
      <c r="DA93" s="18">
        <v>100.05280393366012</v>
      </c>
      <c r="DB93" s="18">
        <v>100.10285536134079</v>
      </c>
      <c r="DC93" s="43">
        <v>4.4953762644995212</v>
      </c>
      <c r="DD93" s="166">
        <v>101.14578447786275</v>
      </c>
      <c r="DE93" s="166">
        <v>101.19638266919733</v>
      </c>
      <c r="DF93" s="43">
        <v>4.4467992642683001</v>
      </c>
      <c r="DG93" s="18">
        <v>100.93632908768494</v>
      </c>
      <c r="DH93" s="18">
        <v>100.9868224989344</v>
      </c>
      <c r="DI93" s="43">
        <v>4.4560269237577836</v>
      </c>
      <c r="DJ93">
        <v>100.7120929316095</v>
      </c>
      <c r="DK93">
        <v>100.76247416869384</v>
      </c>
      <c r="DL93">
        <v>4.4659482978417344</v>
      </c>
      <c r="DM93" s="166">
        <v>100.49475955090273</v>
      </c>
      <c r="DN93" s="166">
        <v>100.54503206693619</v>
      </c>
      <c r="DO93" s="166">
        <v>4.475606509334245</v>
      </c>
      <c r="DP93" s="43">
        <v>100.26983953006163</v>
      </c>
      <c r="DQ93" s="43">
        <v>100.31999952982653</v>
      </c>
      <c r="DR93" s="43">
        <v>4.4856459540373974</v>
      </c>
      <c r="DS93" s="18">
        <v>100.05184333634519</v>
      </c>
      <c r="DT93" s="18">
        <v>100.10189428348693</v>
      </c>
      <c r="DU93" s="43">
        <v>4.4954194245875847</v>
      </c>
    </row>
    <row r="94" spans="1:125" x14ac:dyDescent="0.35">
      <c r="A94" s="9" t="s">
        <v>35</v>
      </c>
      <c r="B94" s="15" t="s">
        <v>9</v>
      </c>
      <c r="C94" s="16">
        <v>37505</v>
      </c>
      <c r="D94" s="16">
        <v>44810</v>
      </c>
      <c r="E94" s="30">
        <v>4.65625</v>
      </c>
      <c r="F94" s="18">
        <v>100.88048597425363</v>
      </c>
      <c r="G94" s="18">
        <v>100.93095144997861</v>
      </c>
      <c r="H94" s="43">
        <v>4.46</v>
      </c>
      <c r="I94" s="18">
        <v>100.68100739474521</v>
      </c>
      <c r="J94" s="18">
        <v>100.73137308128585</v>
      </c>
      <c r="K94" s="43">
        <v>4.5</v>
      </c>
      <c r="L94" s="18">
        <v>100.57215475077678</v>
      </c>
      <c r="M94" s="18">
        <v>100.62246598376865</v>
      </c>
      <c r="N94" s="64">
        <v>4.6274457244479548</v>
      </c>
      <c r="O94" s="18">
        <v>100.3550793944092</v>
      </c>
      <c r="P94" s="18">
        <v>100.40528203542691</v>
      </c>
      <c r="Q94" s="64">
        <v>4.6374552270637448</v>
      </c>
      <c r="R94" s="18">
        <v>100.11516916046993</v>
      </c>
      <c r="S94" s="18">
        <v>100.16525178636311</v>
      </c>
      <c r="T94" s="43">
        <v>4.6485681580784686</v>
      </c>
      <c r="U94" s="18">
        <v>101.23631878133634</v>
      </c>
      <c r="V94" s="18">
        <v>101.28696226246757</v>
      </c>
      <c r="W94" s="43">
        <v>4.5970872222765822</v>
      </c>
      <c r="X94" s="18">
        <v>101.01278534380405</v>
      </c>
      <c r="Y94" s="18">
        <v>101.0633170023052</v>
      </c>
      <c r="Z94" s="43">
        <v>4.6072602187535496</v>
      </c>
      <c r="AA94" s="18">
        <v>100.78143550505025</v>
      </c>
      <c r="AB94" s="18">
        <v>100.83185143076562</v>
      </c>
      <c r="AC94" s="43">
        <v>4.6178364613260428</v>
      </c>
      <c r="AD94" s="18">
        <v>100.55719450514148</v>
      </c>
      <c r="AE94" s="18">
        <v>100.60749825426861</v>
      </c>
      <c r="AF94" s="43">
        <v>4.6281341657379329</v>
      </c>
      <c r="AG94" s="18">
        <v>100.32511236233725</v>
      </c>
      <c r="AH94" s="18">
        <v>100.37530001234342</v>
      </c>
      <c r="AI94" s="43">
        <v>4.6388404312887817</v>
      </c>
      <c r="AJ94" s="18">
        <v>100.09265717714767</v>
      </c>
      <c r="AK94" s="18">
        <v>100.14272854141838</v>
      </c>
      <c r="AL94" s="43">
        <v>4.6496136742211949</v>
      </c>
      <c r="AM94" s="18">
        <v>101.20094937959533</v>
      </c>
      <c r="AN94" s="18">
        <v>101.25157516717891</v>
      </c>
      <c r="AO94" s="43">
        <v>4.5986938892673557</v>
      </c>
      <c r="AP94" s="18">
        <v>100.97357516507303</v>
      </c>
      <c r="AQ94" s="18">
        <v>101.02408720867736</v>
      </c>
      <c r="AR94" s="43">
        <v>4.6090493155181473</v>
      </c>
      <c r="AS94" s="18">
        <v>100.76664761639408</v>
      </c>
      <c r="AT94" s="18">
        <v>100.81705614446631</v>
      </c>
      <c r="AU94" s="43">
        <v>4.6185141463839248</v>
      </c>
      <c r="AV94" s="18">
        <v>100.54508370554395</v>
      </c>
      <c r="AW94" s="18">
        <v>100.59538139624206</v>
      </c>
      <c r="AX94" s="43">
        <v>4.6286916311387865</v>
      </c>
      <c r="AY94" s="128">
        <v>100.33030682180397</v>
      </c>
      <c r="AZ94" s="128">
        <v>100.38049707033913</v>
      </c>
      <c r="BA94" s="43">
        <v>4.6386002618987323</v>
      </c>
      <c r="BB94" s="18">
        <v>100.10799787757769</v>
      </c>
      <c r="BC94" s="18">
        <v>100.1580769160357</v>
      </c>
      <c r="BD94" s="43">
        <v>4.6489011604160666</v>
      </c>
      <c r="BE94" s="18">
        <v>101.19850293951146</v>
      </c>
      <c r="BF94" s="18">
        <v>101.24912750326308</v>
      </c>
      <c r="BG94" s="43">
        <v>4.5988050611596005</v>
      </c>
      <c r="BH94" s="18">
        <v>100.98157454503597</v>
      </c>
      <c r="BI94" s="18">
        <v>101.03209059033112</v>
      </c>
      <c r="BJ94" s="43">
        <v>4.6086842039925164</v>
      </c>
      <c r="BK94" s="18">
        <v>100.75704584602173</v>
      </c>
      <c r="BL94" s="18">
        <v>100.80744957080712</v>
      </c>
      <c r="BM94" s="43">
        <v>4.6189542735425038</v>
      </c>
      <c r="BN94" s="18">
        <v>100.54666245460456</v>
      </c>
      <c r="BO94" s="18">
        <v>100.59696093507209</v>
      </c>
      <c r="BP94" s="43">
        <v>4.6286189530171455</v>
      </c>
      <c r="BQ94" s="18">
        <v>100.31413274061343</v>
      </c>
      <c r="BR94" s="18">
        <v>100.36431489806246</v>
      </c>
      <c r="BS94" s="43">
        <v>4.6393481634675009</v>
      </c>
      <c r="BT94" s="18">
        <v>100.08848622668103</v>
      </c>
      <c r="BU94" s="18">
        <v>100.13855550443324</v>
      </c>
      <c r="BV94" s="43">
        <v>4.6498074358520807</v>
      </c>
      <c r="BW94" s="18">
        <v>101.2877226185263</v>
      </c>
      <c r="BX94" s="18">
        <v>101.33839181443351</v>
      </c>
      <c r="BY94" s="43">
        <v>4.594754186080162</v>
      </c>
      <c r="BZ94" s="20">
        <v>101.05160978109797</v>
      </c>
      <c r="CA94" s="20">
        <v>101.10216086152873</v>
      </c>
      <c r="CB94" s="21">
        <v>4.6054900907382983</v>
      </c>
      <c r="CC94" s="18">
        <v>100.82276358166813</v>
      </c>
      <c r="CD94" s="18">
        <v>100.873200181759</v>
      </c>
      <c r="CE94" s="43">
        <v>4.615943572336465</v>
      </c>
      <c r="CF94" s="18">
        <v>100.58592705022724</v>
      </c>
      <c r="CG94" s="18">
        <v>100.63624517281364</v>
      </c>
      <c r="CH94" s="166">
        <v>4.6268121311603361</v>
      </c>
      <c r="CI94" s="18">
        <v>100.35637942928165</v>
      </c>
      <c r="CJ94" s="18">
        <v>100.40658272064196</v>
      </c>
      <c r="CK94" s="43">
        <v>4.6373951526215524</v>
      </c>
      <c r="CL94" s="18">
        <v>100.11881698568104</v>
      </c>
      <c r="CM94" s="18">
        <v>100.16890143639922</v>
      </c>
      <c r="CN94" s="43">
        <v>4.6483987876780475</v>
      </c>
      <c r="CO94" s="18">
        <v>101.28877948274965</v>
      </c>
      <c r="CP94" s="18">
        <v>101.33944920735331</v>
      </c>
      <c r="CQ94" s="43">
        <v>4.5947062436393598</v>
      </c>
      <c r="CR94" s="18">
        <v>101.05743780084887</v>
      </c>
      <c r="CS94" s="18">
        <v>101.10799179674724</v>
      </c>
      <c r="CT94" s="43">
        <v>4.6052244904243036</v>
      </c>
      <c r="CU94" s="18">
        <v>100.81802543566018</v>
      </c>
      <c r="CV94" s="18">
        <v>100.86845966549292</v>
      </c>
      <c r="CW94" s="43">
        <v>4.6161605078945227</v>
      </c>
      <c r="CX94" s="18">
        <v>100.58598782649344</v>
      </c>
      <c r="CY94" s="18">
        <v>100.63630597948317</v>
      </c>
      <c r="CZ94" s="43">
        <v>4.6268093355386819</v>
      </c>
      <c r="DA94" s="18">
        <v>100.34585525562726</v>
      </c>
      <c r="DB94" s="18">
        <v>100.39605328226838</v>
      </c>
      <c r="DC94" s="43">
        <v>4.6378815180201629</v>
      </c>
      <c r="DD94" s="166">
        <v>100.10535584872265</v>
      </c>
      <c r="DE94" s="166">
        <v>100.1554335655054</v>
      </c>
      <c r="DF94" s="43">
        <v>4.6490238564587099</v>
      </c>
      <c r="DG94" s="18">
        <v>101.2921519335853</v>
      </c>
      <c r="DH94" s="18">
        <v>101.34282334525793</v>
      </c>
      <c r="DI94" s="43">
        <v>4.5945532661320678</v>
      </c>
      <c r="DJ94">
        <v>101.05525303874883</v>
      </c>
      <c r="DK94">
        <v>101.10580594171968</v>
      </c>
      <c r="DL94">
        <v>4.6053240529866288</v>
      </c>
      <c r="DM94" s="166">
        <v>100.82564672279329</v>
      </c>
      <c r="DN94" s="166">
        <v>100.87608476517588</v>
      </c>
      <c r="DO94" s="166">
        <v>4.6158115779761273</v>
      </c>
      <c r="DP94" s="43">
        <v>100.58802534497255</v>
      </c>
      <c r="DQ94" s="43">
        <v>100.63834451723116</v>
      </c>
      <c r="DR94" s="43">
        <v>4.6267156145466632</v>
      </c>
      <c r="DS94" s="18">
        <v>100.35771878659305</v>
      </c>
      <c r="DT94" s="18">
        <v>100.40792274796704</v>
      </c>
      <c r="DU94" s="43">
        <v>4.6373332627223132</v>
      </c>
    </row>
    <row r="95" spans="1:125" x14ac:dyDescent="0.35">
      <c r="A95" s="9" t="s">
        <v>72</v>
      </c>
      <c r="B95" s="15" t="s">
        <v>9</v>
      </c>
      <c r="C95" s="16">
        <v>38602</v>
      </c>
      <c r="D95" s="16">
        <v>44811</v>
      </c>
      <c r="E95" s="30">
        <v>4.4375</v>
      </c>
      <c r="F95" s="18">
        <v>99.843272038403853</v>
      </c>
      <c r="G95" s="18">
        <v>99.893218647727707</v>
      </c>
      <c r="H95" s="43">
        <v>4.46</v>
      </c>
      <c r="I95" s="18">
        <v>99.657463450093388</v>
      </c>
      <c r="J95" s="18">
        <v>99.7073171086477</v>
      </c>
      <c r="K95" s="43">
        <v>4.5</v>
      </c>
      <c r="L95" s="18">
        <v>100.52966331672707</v>
      </c>
      <c r="M95" s="18">
        <v>100.57995329337375</v>
      </c>
      <c r="N95" s="64">
        <v>4.4119129654560538</v>
      </c>
      <c r="O95" s="18">
        <v>100.32982651687661</v>
      </c>
      <c r="P95" s="18">
        <v>100.38001652513917</v>
      </c>
      <c r="Q95" s="64">
        <v>4.4207006071658421</v>
      </c>
      <c r="R95" s="18">
        <v>100.10896822045798</v>
      </c>
      <c r="S95" s="18">
        <v>100.15904774433014</v>
      </c>
      <c r="T95" s="43">
        <v>4.4304534637023849</v>
      </c>
      <c r="U95" s="18">
        <v>101.14108423830822</v>
      </c>
      <c r="V95" s="18">
        <v>101.19168007834739</v>
      </c>
      <c r="W95" s="43">
        <v>4.3852419453499314</v>
      </c>
      <c r="X95" s="18">
        <v>100.93530221144199</v>
      </c>
      <c r="Y95" s="18">
        <v>100.98579510899648</v>
      </c>
      <c r="Z95" s="43">
        <v>4.3941823651638288</v>
      </c>
      <c r="AA95" s="18">
        <v>100.72232450546876</v>
      </c>
      <c r="AB95" s="18">
        <v>100.77271086089921</v>
      </c>
      <c r="AC95" s="43">
        <v>4.4034738790794927</v>
      </c>
      <c r="AD95" s="18">
        <v>100.51589110571814</v>
      </c>
      <c r="AE95" s="18">
        <v>100.56617419281454</v>
      </c>
      <c r="AF95" s="43">
        <v>4.4125174648605254</v>
      </c>
      <c r="AG95" s="18">
        <v>100.30223924999156</v>
      </c>
      <c r="AH95" s="18">
        <v>100.35241545772041</v>
      </c>
      <c r="AI95" s="43">
        <v>4.4219164827871715</v>
      </c>
      <c r="AJ95" s="18">
        <v>100.08824397621079</v>
      </c>
      <c r="AK95" s="18">
        <v>100.13831313277717</v>
      </c>
      <c r="AL95" s="43">
        <v>4.4313708321770422</v>
      </c>
      <c r="AM95" s="18">
        <v>101.10367188043901</v>
      </c>
      <c r="AN95" s="18">
        <v>101.15424900494148</v>
      </c>
      <c r="AO95" s="43">
        <v>4.3868646583330611</v>
      </c>
      <c r="AP95" s="18">
        <v>100.89521810093613</v>
      </c>
      <c r="AQ95" s="18">
        <v>100.94569094640933</v>
      </c>
      <c r="AR95" s="43">
        <v>4.3959281058919171</v>
      </c>
      <c r="AS95" s="18">
        <v>100.70546355798092</v>
      </c>
      <c r="AT95" s="18">
        <v>100.75584147872027</v>
      </c>
      <c r="AU95" s="43">
        <v>4.4042111453530008</v>
      </c>
      <c r="AV95" s="18">
        <v>100.50228733080793</v>
      </c>
      <c r="AW95" s="18">
        <v>100.55256361261424</v>
      </c>
      <c r="AX95" s="43">
        <v>4.413114733798114</v>
      </c>
      <c r="AY95" s="128">
        <v>100.30533487246386</v>
      </c>
      <c r="AZ95" s="128">
        <v>100.35551262877824</v>
      </c>
      <c r="BA95" s="43">
        <v>4.4217800136347361</v>
      </c>
      <c r="BB95" s="18">
        <v>100.10147544255314</v>
      </c>
      <c r="BC95" s="18">
        <v>100.15155121816221</v>
      </c>
      <c r="BD95" s="43">
        <v>4.4307850912201063</v>
      </c>
      <c r="BE95" s="18">
        <v>101.10308777623082</v>
      </c>
      <c r="BF95" s="18">
        <v>101.15366460853508</v>
      </c>
      <c r="BG95" s="43">
        <v>4.3868900026243587</v>
      </c>
      <c r="BH95" s="18">
        <v>100.90390132000334</v>
      </c>
      <c r="BI95" s="18">
        <v>100.95437850925796</v>
      </c>
      <c r="BJ95" s="43">
        <v>4.3955498171810961</v>
      </c>
      <c r="BK95" s="18">
        <v>100.69773616589266</v>
      </c>
      <c r="BL95" s="18">
        <v>100.74811022100316</v>
      </c>
      <c r="BM95" s="43">
        <v>4.4045491178601832</v>
      </c>
      <c r="BN95" s="18">
        <v>100.50455941608627</v>
      </c>
      <c r="BO95" s="18">
        <v>100.55483683450352</v>
      </c>
      <c r="BP95" s="43">
        <v>4.4130149674484427</v>
      </c>
      <c r="BQ95" s="18">
        <v>100.29104762658785</v>
      </c>
      <c r="BR95" s="18">
        <v>100.3412182357057</v>
      </c>
      <c r="BS95" s="43">
        <v>4.4224099308582518</v>
      </c>
      <c r="BT95" s="18">
        <v>100.08385608036835</v>
      </c>
      <c r="BU95" s="18">
        <v>100.13392304188929</v>
      </c>
      <c r="BV95" s="43">
        <v>4.4315651131971014</v>
      </c>
      <c r="BW95" s="18">
        <v>101.1908502047354</v>
      </c>
      <c r="BX95" s="18">
        <v>101.24147094020549</v>
      </c>
      <c r="BY95" s="43">
        <v>4.3830852700874372</v>
      </c>
      <c r="BZ95" s="20">
        <v>100.97308556688395</v>
      </c>
      <c r="CA95" s="20">
        <v>101.02359736556673</v>
      </c>
      <c r="CB95" s="21">
        <v>4.3925380957701812</v>
      </c>
      <c r="CC95" s="18">
        <v>100.76202288056285</v>
      </c>
      <c r="CD95" s="18">
        <v>100.8124290951104</v>
      </c>
      <c r="CE95" s="43">
        <v>4.4017389917402827</v>
      </c>
      <c r="CF95" s="18">
        <v>100.54359078656513</v>
      </c>
      <c r="CG95" s="18">
        <v>100.59388773043034</v>
      </c>
      <c r="CH95" s="166">
        <v>4.411301819740312</v>
      </c>
      <c r="CI95" s="18">
        <v>100.33188118581096</v>
      </c>
      <c r="CJ95" s="18">
        <v>100.38207222192192</v>
      </c>
      <c r="CK95" s="43">
        <v>4.4206100768568488</v>
      </c>
      <c r="CL95" s="18">
        <v>100.11277958989079</v>
      </c>
      <c r="CM95" s="18">
        <v>100.16286102040098</v>
      </c>
      <c r="CN95" s="43">
        <v>4.4302847929794842</v>
      </c>
      <c r="CO95" s="18">
        <v>101.19316717368865</v>
      </c>
      <c r="CP95" s="18">
        <v>101.24378906822275</v>
      </c>
      <c r="CQ95" s="43">
        <v>4.3829849127928302</v>
      </c>
      <c r="CR95" s="18">
        <v>100.97958720348525</v>
      </c>
      <c r="CS95" s="18">
        <v>101.03010225461256</v>
      </c>
      <c r="CT95" s="43">
        <v>4.3922552793391878</v>
      </c>
      <c r="CU95" s="18">
        <v>100.75855619254429</v>
      </c>
      <c r="CV95" s="18">
        <v>100.80896067288073</v>
      </c>
      <c r="CW95" s="43">
        <v>4.4018904374973484</v>
      </c>
      <c r="CX95" s="18">
        <v>100.54433372625672</v>
      </c>
      <c r="CY95" s="18">
        <v>100.5946310417776</v>
      </c>
      <c r="CZ95" s="43">
        <v>4.4112692238585547</v>
      </c>
      <c r="DA95" s="18">
        <v>100.32263780484273</v>
      </c>
      <c r="DB95" s="18">
        <v>100.3728242169512</v>
      </c>
      <c r="DC95" s="43">
        <v>4.421017376584472</v>
      </c>
      <c r="DD95" s="166">
        <v>100.10060321194723</v>
      </c>
      <c r="DE95" s="166">
        <v>100.15067855122284</v>
      </c>
      <c r="DF95" s="43">
        <v>4.4308236990430441</v>
      </c>
      <c r="DG95" s="18">
        <v>101.19530020859706</v>
      </c>
      <c r="DH95" s="18">
        <v>101.24592317018215</v>
      </c>
      <c r="DI95" s="43">
        <v>4.3828925264883001</v>
      </c>
      <c r="DJ95">
        <v>100.97675064721234</v>
      </c>
      <c r="DK95">
        <v>101.02726427935201</v>
      </c>
      <c r="DL95">
        <v>4.3923786629813133</v>
      </c>
      <c r="DM95" s="166">
        <v>100.76492880786655</v>
      </c>
      <c r="DN95" s="166">
        <v>100.8153364761046</v>
      </c>
      <c r="DO95" s="166">
        <v>4.401612051408252</v>
      </c>
      <c r="DP95" s="43">
        <v>100.5457127244222</v>
      </c>
      <c r="DQ95" s="43">
        <v>100.5960107297871</v>
      </c>
      <c r="DR95" s="43">
        <v>4.4112087226994072</v>
      </c>
      <c r="DS95" s="18">
        <v>100.33324488090349</v>
      </c>
      <c r="DT95" s="18">
        <v>100.38343659920309</v>
      </c>
      <c r="DU95" s="43">
        <v>4.4205499934390851</v>
      </c>
    </row>
    <row r="96" spans="1:125" x14ac:dyDescent="0.35">
      <c r="A96" s="9" t="s">
        <v>85</v>
      </c>
      <c r="B96" s="15" t="s">
        <v>9</v>
      </c>
      <c r="C96" s="16">
        <v>38982</v>
      </c>
      <c r="D96" s="16">
        <v>44826</v>
      </c>
      <c r="E96" s="30">
        <v>4.4375</v>
      </c>
      <c r="F96" s="18">
        <v>99.842552119938844</v>
      </c>
      <c r="G96" s="18">
        <v>99.892498369123402</v>
      </c>
      <c r="H96" s="43">
        <v>4.46</v>
      </c>
      <c r="I96" s="18">
        <v>99.655461523257472</v>
      </c>
      <c r="J96" s="18">
        <v>99.705314180347642</v>
      </c>
      <c r="K96" s="43">
        <v>4.5</v>
      </c>
      <c r="L96" s="18">
        <v>100.63290942459652</v>
      </c>
      <c r="M96" s="18">
        <v>100.68325105012157</v>
      </c>
      <c r="N96" s="64">
        <v>4.4073864855545324</v>
      </c>
      <c r="O96" s="18">
        <v>100.43322786485558</v>
      </c>
      <c r="P96" s="18">
        <v>100.48346959965541</v>
      </c>
      <c r="Q96" s="64">
        <v>4.4161492608483908</v>
      </c>
      <c r="R96" s="18">
        <v>100.21254113876908</v>
      </c>
      <c r="S96" s="18">
        <v>100.26267247500658</v>
      </c>
      <c r="T96" s="43">
        <v>4.4258744460518713</v>
      </c>
      <c r="U96" s="18">
        <v>99.998401686737623</v>
      </c>
      <c r="V96" s="18">
        <v>100.04842589968746</v>
      </c>
      <c r="W96" s="43">
        <v>4.4353521408215002</v>
      </c>
      <c r="X96" s="18">
        <v>101.03823320504573</v>
      </c>
      <c r="Y96" s="18">
        <v>101.08877759384265</v>
      </c>
      <c r="Z96" s="43">
        <v>4.389705866094368</v>
      </c>
      <c r="AA96" s="18">
        <v>100.82542094749056</v>
      </c>
      <c r="AB96" s="18">
        <v>100.87585887692902</v>
      </c>
      <c r="AC96" s="43">
        <v>4.398971220075417</v>
      </c>
      <c r="AD96" s="18">
        <v>100.61914791231546</v>
      </c>
      <c r="AE96" s="18">
        <v>100.66948265364228</v>
      </c>
      <c r="AF96" s="43">
        <v>4.4079892764199569</v>
      </c>
      <c r="AG96" s="18">
        <v>100.4056620287097</v>
      </c>
      <c r="AH96" s="18">
        <v>100.45588997369654</v>
      </c>
      <c r="AI96" s="43">
        <v>4.4173616909490505</v>
      </c>
      <c r="AJ96" s="18">
        <v>100.19183299382867</v>
      </c>
      <c r="AK96" s="18">
        <v>100.24195397081407</v>
      </c>
      <c r="AL96" s="43">
        <v>4.4267892077323232</v>
      </c>
      <c r="AM96" s="18">
        <v>99.998401686737623</v>
      </c>
      <c r="AN96" s="18">
        <v>100.04842589968746</v>
      </c>
      <c r="AO96" s="43">
        <v>4.4353521408215002</v>
      </c>
      <c r="AP96" s="18">
        <v>100.99324823682164</v>
      </c>
      <c r="AQ96" s="18">
        <v>101.04377012188257</v>
      </c>
      <c r="AR96" s="43">
        <v>4.3916611530303458</v>
      </c>
      <c r="AS96" s="18">
        <v>100.80365026868328</v>
      </c>
      <c r="AT96" s="18">
        <v>100.85407730733695</v>
      </c>
      <c r="AU96" s="43">
        <v>4.3999212708846827</v>
      </c>
      <c r="AV96" s="18">
        <v>100.60064169114904</v>
      </c>
      <c r="AW96" s="18">
        <v>100.65096717473639</v>
      </c>
      <c r="AX96" s="43">
        <v>4.4088001581705836</v>
      </c>
      <c r="AY96" s="128">
        <v>100.40385174693834</v>
      </c>
      <c r="AZ96" s="128">
        <v>100.45407878633151</v>
      </c>
      <c r="BA96" s="43">
        <v>4.4174413359946092</v>
      </c>
      <c r="BB96" s="18">
        <v>100.20016053040696</v>
      </c>
      <c r="BC96" s="18">
        <v>100.25028567324358</v>
      </c>
      <c r="BD96" s="43">
        <v>4.4264213016445817</v>
      </c>
      <c r="BE96" s="18">
        <v>99.996121519773737</v>
      </c>
      <c r="BF96" s="18">
        <v>100.04614459206977</v>
      </c>
      <c r="BG96" s="43">
        <v>4.4354532781783398</v>
      </c>
      <c r="BH96" s="18">
        <v>101.00353486829434</v>
      </c>
      <c r="BI96" s="18">
        <v>101.05406189924395</v>
      </c>
      <c r="BJ96" s="43">
        <v>4.391213887497579</v>
      </c>
      <c r="BK96" s="18">
        <v>100.79753657796998</v>
      </c>
      <c r="BL96" s="18">
        <v>100.8479605582491</v>
      </c>
      <c r="BM96" s="43">
        <v>4.4001881400833387</v>
      </c>
      <c r="BN96" s="18">
        <v>100.60451617953167</v>
      </c>
      <c r="BO96" s="18">
        <v>100.65484360133233</v>
      </c>
      <c r="BP96" s="43">
        <v>4.4086303661409323</v>
      </c>
      <c r="BQ96" s="18">
        <v>100.39117719996214</v>
      </c>
      <c r="BR96" s="18">
        <v>100.44139789891159</v>
      </c>
      <c r="BS96" s="43">
        <v>4.4179990450412534</v>
      </c>
      <c r="BT96" s="18">
        <v>100.18415334825944</v>
      </c>
      <c r="BU96" s="18">
        <v>100.23427048350119</v>
      </c>
      <c r="BV96" s="43">
        <v>4.4271285445534554</v>
      </c>
      <c r="BW96" s="18">
        <v>99.996866067088263</v>
      </c>
      <c r="BX96" s="18">
        <v>100.04688951184418</v>
      </c>
      <c r="BY96" s="43">
        <v>4.435420253095085</v>
      </c>
      <c r="BZ96" s="20">
        <v>101.07849784427154</v>
      </c>
      <c r="CA96" s="20">
        <v>101.12906237545926</v>
      </c>
      <c r="CB96" s="21">
        <v>4.3879572259109931</v>
      </c>
      <c r="CC96" s="18">
        <v>100.86759393222847</v>
      </c>
      <c r="CD96" s="18">
        <v>100.91805295870782</v>
      </c>
      <c r="CE96" s="43">
        <v>4.3971319995795719</v>
      </c>
      <c r="CF96" s="18">
        <v>100.64932615622855</v>
      </c>
      <c r="CG96" s="18">
        <v>100.69967599422566</v>
      </c>
      <c r="CH96" s="166">
        <v>4.4066676046251194</v>
      </c>
      <c r="CI96" s="18">
        <v>100.4377758164011</v>
      </c>
      <c r="CJ96" s="18">
        <v>100.48801982631426</v>
      </c>
      <c r="CK96" s="43">
        <v>4.4159492919353713</v>
      </c>
      <c r="CL96" s="18">
        <v>100.21883904211904</v>
      </c>
      <c r="CM96" s="18">
        <v>100.26897352888348</v>
      </c>
      <c r="CN96" s="43">
        <v>4.425596317410923</v>
      </c>
      <c r="CO96" s="18">
        <v>99.999561499683011</v>
      </c>
      <c r="CP96" s="18">
        <v>100.04958629282942</v>
      </c>
      <c r="CQ96" s="43">
        <v>4.435300698807624</v>
      </c>
      <c r="CR96" s="18">
        <v>101.08641662700519</v>
      </c>
      <c r="CS96" s="18">
        <v>101.13698511956497</v>
      </c>
      <c r="CT96" s="43">
        <v>4.3876134875426152</v>
      </c>
      <c r="CU96" s="18">
        <v>100.86554881292815</v>
      </c>
      <c r="CV96" s="18">
        <v>100.91600681633632</v>
      </c>
      <c r="CW96" s="43">
        <v>4.3972211544954396</v>
      </c>
      <c r="CX96" s="18">
        <v>100.65148451645828</v>
      </c>
      <c r="CY96" s="18">
        <v>100.70183543417536</v>
      </c>
      <c r="CZ96" s="43">
        <v>4.4065731084917621</v>
      </c>
      <c r="DA96" s="18">
        <v>100.42995228284074</v>
      </c>
      <c r="DB96" s="18">
        <v>100.48019237903026</v>
      </c>
      <c r="DC96" s="43">
        <v>4.4162932961562333</v>
      </c>
      <c r="DD96" s="166">
        <v>100.20808162779768</v>
      </c>
      <c r="DE96" s="166">
        <v>100.25821073316426</v>
      </c>
      <c r="DF96" s="43">
        <v>4.4260714085655692</v>
      </c>
      <c r="DG96" s="18">
        <v>100.00021837533329</v>
      </c>
      <c r="DH96" s="18">
        <v>100.05024349708182</v>
      </c>
      <c r="DI96" s="43">
        <v>4.4352715644609395</v>
      </c>
      <c r="DJ96">
        <v>101.08254266744417</v>
      </c>
      <c r="DK96">
        <v>101.1331092220552</v>
      </c>
      <c r="DL96">
        <v>4.3877816415756614</v>
      </c>
      <c r="DM96" s="166">
        <v>100.87087938047374</v>
      </c>
      <c r="DN96" s="166">
        <v>100.92134005049898</v>
      </c>
      <c r="DO96" s="166">
        <v>4.3969887813415536</v>
      </c>
      <c r="DP96" s="43">
        <v>100.65182738412661</v>
      </c>
      <c r="DQ96" s="43">
        <v>100.70217847336328</v>
      </c>
      <c r="DR96" s="43">
        <v>4.4065580976222503</v>
      </c>
      <c r="DS96" s="18">
        <v>100.43951857652877</v>
      </c>
      <c r="DT96" s="18">
        <v>100.4897634582579</v>
      </c>
      <c r="DU96" s="43">
        <v>4.4158726693025585</v>
      </c>
    </row>
    <row r="97" spans="1:125" x14ac:dyDescent="0.35">
      <c r="A97" s="9" t="s">
        <v>162</v>
      </c>
      <c r="B97" s="15" t="s">
        <v>9</v>
      </c>
      <c r="C97" s="16">
        <v>41177</v>
      </c>
      <c r="D97" s="16">
        <v>44829</v>
      </c>
      <c r="E97" s="30">
        <v>4.2734379999999996</v>
      </c>
      <c r="F97" s="18">
        <v>99.057887818581975</v>
      </c>
      <c r="G97" s="18">
        <v>99.10744153935164</v>
      </c>
      <c r="H97" s="43">
        <v>4.46</v>
      </c>
      <c r="I97" s="18">
        <v>98.880850576283976</v>
      </c>
      <c r="J97" s="18">
        <v>98.930315734151051</v>
      </c>
      <c r="K97" s="43">
        <v>4.5</v>
      </c>
      <c r="L97" s="18">
        <v>100.60806107502913</v>
      </c>
      <c r="M97" s="18">
        <v>100.6583902701642</v>
      </c>
      <c r="N97" s="64">
        <v>4.2454861323832178</v>
      </c>
      <c r="O97" s="18">
        <v>100.42131894868911</v>
      </c>
      <c r="P97" s="18">
        <v>100.47155472605212</v>
      </c>
      <c r="Q97" s="64">
        <v>4.253380980967246</v>
      </c>
      <c r="R97" s="18">
        <v>100.21493279797059</v>
      </c>
      <c r="S97" s="18">
        <v>100.26506533063591</v>
      </c>
      <c r="T97" s="43">
        <v>4.2621405430773249</v>
      </c>
      <c r="U97" s="18">
        <v>100.01466965570786</v>
      </c>
      <c r="V97" s="18">
        <v>100.06470200671122</v>
      </c>
      <c r="W97" s="43">
        <v>4.27067478771224</v>
      </c>
      <c r="X97" s="18">
        <v>100.98711973580606</v>
      </c>
      <c r="Y97" s="18">
        <v>101.0376385550836</v>
      </c>
      <c r="Z97" s="43">
        <v>4.2295505527578321</v>
      </c>
      <c r="AA97" s="18">
        <v>100.78809778536342</v>
      </c>
      <c r="AB97" s="18">
        <v>100.83851704388536</v>
      </c>
      <c r="AC97" s="43">
        <v>4.2379024655233479</v>
      </c>
      <c r="AD97" s="18">
        <v>100.595191313453</v>
      </c>
      <c r="AE97" s="18">
        <v>100.64551407048823</v>
      </c>
      <c r="AF97" s="43">
        <v>4.2460292835377125</v>
      </c>
      <c r="AG97" s="18">
        <v>100.39553938815834</v>
      </c>
      <c r="AH97" s="18">
        <v>100.44576226929298</v>
      </c>
      <c r="AI97" s="43">
        <v>4.2544731638782345</v>
      </c>
      <c r="AJ97" s="18">
        <v>100.19556654790851</v>
      </c>
      <c r="AK97" s="18">
        <v>100.2456893926048</v>
      </c>
      <c r="AL97" s="43">
        <v>4.2629643487845117</v>
      </c>
      <c r="AM97" s="18">
        <v>100.01466965570786</v>
      </c>
      <c r="AN97" s="18">
        <v>100.06470200671122</v>
      </c>
      <c r="AO97" s="43">
        <v>4.27067478771224</v>
      </c>
      <c r="AP97" s="18">
        <v>100.94075111514998</v>
      </c>
      <c r="AQ97" s="18">
        <v>100.99124673851924</v>
      </c>
      <c r="AR97" s="43">
        <v>4.2314934590960549</v>
      </c>
      <c r="AS97" s="18">
        <v>100.76404287735951</v>
      </c>
      <c r="AT97" s="18">
        <v>100.81445010241072</v>
      </c>
      <c r="AU97" s="43">
        <v>4.2389141592885711</v>
      </c>
      <c r="AV97" s="18">
        <v>100.57483574426276</v>
      </c>
      <c r="AW97" s="18">
        <v>100.62514831842196</v>
      </c>
      <c r="AX97" s="43">
        <v>4.2468886470377889</v>
      </c>
      <c r="AY97" s="128">
        <v>100.39142447357349</v>
      </c>
      <c r="AZ97" s="128">
        <v>100.44164529622159</v>
      </c>
      <c r="BA97" s="43">
        <v>4.2546475492280269</v>
      </c>
      <c r="BB97" s="18">
        <v>100.20158111037671</v>
      </c>
      <c r="BC97" s="18">
        <v>100.25170696385864</v>
      </c>
      <c r="BD97" s="43">
        <v>4.2627084659422305</v>
      </c>
      <c r="BE97" s="18">
        <v>100.0114135976996</v>
      </c>
      <c r="BF97" s="18">
        <v>100.06144431985952</v>
      </c>
      <c r="BG97" s="43">
        <v>4.2708138274912315</v>
      </c>
      <c r="BH97" s="18">
        <v>100.95178855600656</v>
      </c>
      <c r="BI97" s="18">
        <v>101.00228970085699</v>
      </c>
      <c r="BJ97" s="43">
        <v>4.2310308139120725</v>
      </c>
      <c r="BK97" s="18">
        <v>100.75957378254088</v>
      </c>
      <c r="BL97" s="18">
        <v>100.80997877192684</v>
      </c>
      <c r="BM97" s="43">
        <v>4.2391021722842082</v>
      </c>
      <c r="BN97" s="18">
        <v>100.5794685394262</v>
      </c>
      <c r="BO97" s="18">
        <v>100.62978343114176</v>
      </c>
      <c r="BP97" s="43">
        <v>4.2466930309198148</v>
      </c>
      <c r="BQ97" s="18">
        <v>100.38040424833528</v>
      </c>
      <c r="BR97" s="18">
        <v>100.43061955811433</v>
      </c>
      <c r="BS97" s="43">
        <v>4.2551146441222221</v>
      </c>
      <c r="BT97" s="18">
        <v>100.18723253465564</v>
      </c>
      <c r="BU97" s="18">
        <v>100.23735121026075</v>
      </c>
      <c r="BV97" s="43">
        <v>4.2633189608491477</v>
      </c>
      <c r="BW97" s="18">
        <v>100.01247680116562</v>
      </c>
      <c r="BX97" s="18">
        <v>100.06250805519321</v>
      </c>
      <c r="BY97" s="43">
        <v>4.2707684257152794</v>
      </c>
      <c r="BZ97" s="20">
        <v>101.02697334510196</v>
      </c>
      <c r="CA97" s="20">
        <v>101.07751210115254</v>
      </c>
      <c r="CB97" s="21">
        <v>4.2278820591897723</v>
      </c>
      <c r="CC97" s="18">
        <v>100.82941812581122</v>
      </c>
      <c r="CD97" s="18">
        <v>100.87985805483864</v>
      </c>
      <c r="CE97" s="43">
        <v>4.2361657543936513</v>
      </c>
      <c r="CF97" s="18">
        <v>100.62496512190977</v>
      </c>
      <c r="CG97" s="18">
        <v>100.67530277329641</v>
      </c>
      <c r="CH97" s="166">
        <v>4.2447729306789892</v>
      </c>
      <c r="CI97" s="18">
        <v>100.42680438903952</v>
      </c>
      <c r="CJ97" s="18">
        <v>100.47704291049476</v>
      </c>
      <c r="CK97" s="43">
        <v>4.2531486558643952</v>
      </c>
      <c r="CL97" s="18">
        <v>100.22172472961024</v>
      </c>
      <c r="CM97" s="18">
        <v>100.2718606599402</v>
      </c>
      <c r="CN97" s="43">
        <v>4.2618517018377107</v>
      </c>
      <c r="CO97" s="18">
        <v>100.01632587018723</v>
      </c>
      <c r="CP97" s="18">
        <v>100.06635904971208</v>
      </c>
      <c r="CQ97" s="43">
        <v>4.2706040677236929</v>
      </c>
      <c r="CR97" s="18">
        <v>101.03560764010069</v>
      </c>
      <c r="CS97" s="18">
        <v>101.08615071545842</v>
      </c>
      <c r="CT97" s="43">
        <v>4.2275207530941143</v>
      </c>
      <c r="CU97" s="18">
        <v>100.82853737734467</v>
      </c>
      <c r="CV97" s="18">
        <v>100.87897686577756</v>
      </c>
      <c r="CW97" s="43">
        <v>4.2362027577717551</v>
      </c>
      <c r="CX97" s="18">
        <v>100.62784561833065</v>
      </c>
      <c r="CY97" s="18">
        <v>100.678184710686</v>
      </c>
      <c r="CZ97" s="43">
        <v>4.244651423027114</v>
      </c>
      <c r="DA97" s="18">
        <v>100.42015244213923</v>
      </c>
      <c r="DB97" s="18">
        <v>100.4703876359572</v>
      </c>
      <c r="DC97" s="43">
        <v>4.2534303893444765</v>
      </c>
      <c r="DD97" s="166">
        <v>100.21214198561522</v>
      </c>
      <c r="DE97" s="166">
        <v>100.2622731221763</v>
      </c>
      <c r="DF97" s="43">
        <v>4.2622592396170083</v>
      </c>
      <c r="DG97" s="18">
        <v>100.01726389310092</v>
      </c>
      <c r="DH97" s="18">
        <v>100.06729754187185</v>
      </c>
      <c r="DI97" s="43">
        <v>4.2705640153935756</v>
      </c>
      <c r="DJ97">
        <v>101.031090997192</v>
      </c>
      <c r="DK97">
        <v>101.08163181309854</v>
      </c>
      <c r="DL97">
        <v>4.2277097464172826</v>
      </c>
      <c r="DM97" s="166">
        <v>100.83277715492375</v>
      </c>
      <c r="DN97" s="166">
        <v>100.88321876430589</v>
      </c>
      <c r="DO97" s="166">
        <v>4.2360246355581301</v>
      </c>
      <c r="DP97" s="43">
        <v>100.62754060363557</v>
      </c>
      <c r="DQ97" s="43">
        <v>100.67787954340726</v>
      </c>
      <c r="DR97" s="43">
        <v>4.2446642890978916</v>
      </c>
      <c r="DS97" s="18">
        <v>100.42862195324153</v>
      </c>
      <c r="DT97" s="18">
        <v>100.47886138393349</v>
      </c>
      <c r="DU97" s="43">
        <v>4.2530716820834913</v>
      </c>
    </row>
    <row r="98" spans="1:125" x14ac:dyDescent="0.35">
      <c r="A98" s="9" t="s">
        <v>254</v>
      </c>
      <c r="B98" s="15" t="s">
        <v>149</v>
      </c>
      <c r="C98" s="16">
        <v>43021</v>
      </c>
      <c r="D98" s="16">
        <v>44847</v>
      </c>
      <c r="E98" s="30">
        <v>3.51</v>
      </c>
      <c r="F98" s="18"/>
      <c r="G98" s="18"/>
      <c r="H98" s="43"/>
      <c r="I98" s="18"/>
      <c r="J98" s="18"/>
      <c r="K98" s="43"/>
      <c r="L98" s="18"/>
      <c r="M98" s="18"/>
      <c r="N98" s="64"/>
      <c r="O98" s="18"/>
      <c r="P98" s="18"/>
      <c r="Q98" s="64"/>
      <c r="R98" s="18"/>
      <c r="S98" s="18"/>
      <c r="T98" s="43"/>
      <c r="U98" s="18"/>
      <c r="V98" s="18"/>
      <c r="W98" s="43"/>
      <c r="X98" s="18">
        <v>99.95</v>
      </c>
      <c r="Y98" s="18">
        <v>100</v>
      </c>
      <c r="Z98" s="43">
        <v>3.5100000000000002</v>
      </c>
      <c r="AA98" s="18">
        <v>99.95</v>
      </c>
      <c r="AB98" s="18">
        <v>100</v>
      </c>
      <c r="AC98" s="43">
        <v>3.5100000000000002</v>
      </c>
      <c r="AD98" s="18">
        <v>99.95</v>
      </c>
      <c r="AE98" s="18">
        <v>100</v>
      </c>
      <c r="AF98" s="43">
        <v>3.5100000000000002</v>
      </c>
      <c r="AG98" s="18">
        <v>99.949999999999989</v>
      </c>
      <c r="AH98" s="18">
        <v>99.999999999999986</v>
      </c>
      <c r="AI98" s="43">
        <v>3.5100000000000007</v>
      </c>
      <c r="AJ98" s="18">
        <v>99.95</v>
      </c>
      <c r="AK98" s="18">
        <v>100</v>
      </c>
      <c r="AL98" s="43">
        <v>3.5100000000000002</v>
      </c>
      <c r="AM98" s="18">
        <v>99.90803139727204</v>
      </c>
      <c r="AN98" s="18">
        <v>99.958010402473278</v>
      </c>
      <c r="AO98" s="43">
        <v>3.5114744539904845</v>
      </c>
      <c r="AP98" s="18">
        <v>100.9454105226437</v>
      </c>
      <c r="AQ98" s="18">
        <v>100.99590847688214</v>
      </c>
      <c r="AR98" s="43">
        <v>3.4753883131844256</v>
      </c>
      <c r="AS98" s="18">
        <v>100.92904986491531</v>
      </c>
      <c r="AT98" s="18">
        <v>100.97953963473267</v>
      </c>
      <c r="AU98" s="43">
        <v>3.4759516756528264</v>
      </c>
      <c r="AV98" s="18">
        <v>100.9115141985671</v>
      </c>
      <c r="AW98" s="18">
        <v>100.96199519616518</v>
      </c>
      <c r="AX98" s="43">
        <v>3.4765557011628072</v>
      </c>
      <c r="AY98" s="128">
        <v>101.56981488880325</v>
      </c>
      <c r="AZ98" s="128">
        <v>101.62062520140395</v>
      </c>
      <c r="BA98" s="43">
        <v>3.4540232290870687</v>
      </c>
      <c r="BB98" s="18">
        <v>101.53946979639915</v>
      </c>
      <c r="BC98" s="18">
        <v>101.59026492886358</v>
      </c>
      <c r="BD98" s="43">
        <v>3.1</v>
      </c>
      <c r="BE98" s="18">
        <v>101.50904531830894</v>
      </c>
      <c r="BF98" s="18">
        <v>101.55982523092439</v>
      </c>
      <c r="BG98" s="43">
        <v>3.1</v>
      </c>
      <c r="BH98" s="18">
        <v>101.81893219027137</v>
      </c>
      <c r="BI98" s="18">
        <v>101.86986712383327</v>
      </c>
      <c r="BJ98" s="43">
        <v>3.01</v>
      </c>
      <c r="BK98" s="18">
        <v>101.78149863779306</v>
      </c>
      <c r="BL98" s="18">
        <v>101.83241484521567</v>
      </c>
      <c r="BM98" s="43">
        <v>3.01</v>
      </c>
      <c r="BN98" s="18">
        <v>101.74639405941809</v>
      </c>
      <c r="BO98" s="18">
        <v>101.79729270577097</v>
      </c>
      <c r="BP98" s="43">
        <v>3.01</v>
      </c>
      <c r="BQ98" s="18">
        <v>101.84972908015399</v>
      </c>
      <c r="BR98" s="18">
        <v>101.90067941986392</v>
      </c>
      <c r="BS98" s="43">
        <v>2.97</v>
      </c>
      <c r="BT98" s="18">
        <v>101.80893174205946</v>
      </c>
      <c r="BU98" s="18">
        <v>101.8598616728959</v>
      </c>
      <c r="BV98" s="43">
        <v>2.97</v>
      </c>
      <c r="BW98" s="18">
        <v>101.77199462763609</v>
      </c>
      <c r="BX98" s="18">
        <v>101.82290608067642</v>
      </c>
      <c r="BY98" s="43">
        <v>2.97</v>
      </c>
      <c r="BZ98" s="20">
        <v>102.33298860817727</v>
      </c>
      <c r="CA98" s="20">
        <v>102.38418069852654</v>
      </c>
      <c r="CB98" s="21">
        <v>2.79</v>
      </c>
      <c r="CC98" s="18">
        <v>102.27961491519115</v>
      </c>
      <c r="CD98" s="18">
        <v>102.33078030534381</v>
      </c>
      <c r="CE98" s="43">
        <v>2.79</v>
      </c>
      <c r="CF98" s="18">
        <v>102.22433425734954</v>
      </c>
      <c r="CG98" s="18">
        <v>102.2754719933462</v>
      </c>
      <c r="CH98" s="166">
        <v>2.79</v>
      </c>
      <c r="CI98" s="18">
        <v>101.9522509921851</v>
      </c>
      <c r="CJ98" s="18">
        <v>102.00325261849434</v>
      </c>
      <c r="CK98" s="43">
        <v>2.86</v>
      </c>
      <c r="CL98" s="18">
        <v>101.90223272591462</v>
      </c>
      <c r="CM98" s="18">
        <v>101.9532093305799</v>
      </c>
      <c r="CN98" s="43">
        <v>2.86</v>
      </c>
      <c r="CO98" s="18">
        <v>101.85209367813135</v>
      </c>
      <c r="CP98" s="18">
        <v>101.90304520073171</v>
      </c>
      <c r="CQ98" s="43">
        <v>2.86</v>
      </c>
      <c r="CR98" s="18">
        <v>101.57312615642518</v>
      </c>
      <c r="CS98" s="18">
        <v>101.62393812548791</v>
      </c>
      <c r="CT98" s="43">
        <v>2.94</v>
      </c>
      <c r="CU98" s="18">
        <v>101.52906042910948</v>
      </c>
      <c r="CV98" s="18">
        <v>101.57985035428662</v>
      </c>
      <c r="CW98" s="43">
        <v>2.94</v>
      </c>
      <c r="CX98" s="18">
        <v>101.48631204853433</v>
      </c>
      <c r="CY98" s="18">
        <v>101.53708058882874</v>
      </c>
      <c r="CZ98" s="43">
        <v>2.94</v>
      </c>
      <c r="DA98" s="18">
        <v>101.44203085848726</v>
      </c>
      <c r="DB98" s="18">
        <v>101.49277724711081</v>
      </c>
      <c r="DC98" s="43">
        <v>2.94</v>
      </c>
      <c r="DD98" s="166">
        <v>101.24405998948558</v>
      </c>
      <c r="DE98" s="166">
        <v>101.29470734315716</v>
      </c>
      <c r="DF98" s="43">
        <v>3</v>
      </c>
      <c r="DG98" s="18">
        <v>101.20687805087948</v>
      </c>
      <c r="DH98" s="18">
        <v>101.25750680428162</v>
      </c>
      <c r="DI98" s="43">
        <v>3</v>
      </c>
      <c r="DJ98">
        <v>101.6855465691098</v>
      </c>
      <c r="DK98">
        <v>101.73641477649805</v>
      </c>
      <c r="DL98">
        <v>2.7850000000000001</v>
      </c>
      <c r="DM98" s="166">
        <v>101.70055744755648</v>
      </c>
      <c r="DN98" s="166">
        <v>101.75143316413855</v>
      </c>
      <c r="DO98" s="166">
        <v>2.7549999999999999</v>
      </c>
      <c r="DP98" s="43">
        <v>101.51653190094657</v>
      </c>
      <c r="DQ98" s="43">
        <v>101.56731555872594</v>
      </c>
      <c r="DR98" s="43">
        <v>2.8099999999999996</v>
      </c>
      <c r="DS98" s="18">
        <v>101.46295810408654</v>
      </c>
      <c r="DT98" s="18">
        <v>101.51371496156732</v>
      </c>
      <c r="DU98" s="43">
        <v>2.8099999999999996</v>
      </c>
    </row>
    <row r="99" spans="1:125" x14ac:dyDescent="0.35">
      <c r="A99" s="9" t="s">
        <v>367</v>
      </c>
      <c r="B99" s="15" t="s">
        <v>149</v>
      </c>
      <c r="C99" s="16">
        <v>43753</v>
      </c>
      <c r="D99" s="16">
        <v>44849</v>
      </c>
      <c r="E99" s="30">
        <v>2.94</v>
      </c>
      <c r="F99" s="18"/>
      <c r="G99" s="18"/>
      <c r="H99" s="43"/>
      <c r="I99" s="18"/>
      <c r="J99" s="18"/>
      <c r="K99" s="43"/>
      <c r="L99" s="18"/>
      <c r="M99" s="18"/>
      <c r="N99" s="64"/>
      <c r="O99" s="18"/>
      <c r="P99" s="18"/>
      <c r="Q99" s="64"/>
      <c r="R99" s="18"/>
      <c r="S99" s="18"/>
      <c r="T99" s="43"/>
      <c r="U99" s="18"/>
      <c r="V99" s="18"/>
      <c r="W99" s="43"/>
      <c r="X99" s="18"/>
      <c r="Y99" s="18"/>
      <c r="Z99" s="43"/>
      <c r="AA99" s="18"/>
      <c r="AB99" s="18"/>
      <c r="AC99" s="43"/>
      <c r="AD99" s="18"/>
      <c r="AE99" s="18"/>
      <c r="AF99" s="43"/>
      <c r="AG99" s="18"/>
      <c r="AH99" s="18"/>
      <c r="AI99" s="43"/>
      <c r="AJ99" s="18"/>
      <c r="AK99" s="18"/>
      <c r="AL99" s="43"/>
      <c r="AM99" s="18"/>
      <c r="AN99" s="18"/>
      <c r="AO99" s="43"/>
      <c r="AP99" s="18"/>
      <c r="AQ99" s="18"/>
      <c r="AR99" s="43"/>
      <c r="AS99" s="18"/>
      <c r="AT99" s="18"/>
      <c r="AU99" s="43"/>
      <c r="AV99" s="18"/>
      <c r="AW99" s="18"/>
      <c r="AX99" s="43"/>
      <c r="AY99" s="128"/>
      <c r="AZ99" s="128"/>
      <c r="BA99" s="43"/>
      <c r="BB99" s="18"/>
      <c r="BC99" s="18"/>
      <c r="BD99" s="43"/>
      <c r="BE99" s="18"/>
      <c r="BF99" s="18"/>
      <c r="BG99" s="43"/>
      <c r="BH99" s="18"/>
      <c r="BI99" s="18"/>
      <c r="BJ99" s="43"/>
      <c r="BK99" s="18"/>
      <c r="BL99" s="18"/>
      <c r="BM99" s="43"/>
      <c r="BN99" s="18"/>
      <c r="BO99" s="18"/>
      <c r="BP99" s="43"/>
      <c r="BQ99" s="18"/>
      <c r="BR99" s="18"/>
      <c r="BS99" s="43"/>
      <c r="BT99" s="18"/>
      <c r="BU99" s="18"/>
      <c r="BV99" s="43"/>
      <c r="BW99" s="18"/>
      <c r="BX99" s="18"/>
      <c r="BY99" s="43"/>
      <c r="BZ99" s="20"/>
      <c r="CA99" s="20"/>
      <c r="CB99" s="21"/>
      <c r="CC99" s="18"/>
      <c r="CD99" s="18"/>
      <c r="CE99" s="43"/>
      <c r="CF99" s="18"/>
      <c r="CG99" s="18"/>
      <c r="CH99" s="166"/>
      <c r="CI99" s="18"/>
      <c r="CJ99" s="18"/>
      <c r="CK99" s="43"/>
      <c r="CL99" s="18"/>
      <c r="CM99" s="18"/>
      <c r="CN99" s="43"/>
      <c r="CO99" s="18"/>
      <c r="CP99" s="18"/>
      <c r="CQ99" s="43"/>
      <c r="CR99" s="18">
        <v>99.950000000000017</v>
      </c>
      <c r="CS99" s="18">
        <v>100.00000000000001</v>
      </c>
      <c r="CT99" s="43">
        <v>2.94</v>
      </c>
      <c r="CU99" s="18">
        <v>99.95</v>
      </c>
      <c r="CV99" s="18">
        <v>100</v>
      </c>
      <c r="CW99" s="43">
        <v>2.94</v>
      </c>
      <c r="CX99" s="18">
        <v>99.95</v>
      </c>
      <c r="CY99" s="18">
        <v>100</v>
      </c>
      <c r="CZ99" s="43">
        <v>2.94</v>
      </c>
      <c r="DA99" s="18">
        <v>99.95</v>
      </c>
      <c r="DB99" s="18">
        <v>100</v>
      </c>
      <c r="DC99" s="43">
        <v>2.94</v>
      </c>
      <c r="DD99" s="166">
        <v>99.797456350586444</v>
      </c>
      <c r="DE99" s="166">
        <v>99.847380040606737</v>
      </c>
      <c r="DF99" s="43">
        <v>3</v>
      </c>
      <c r="DG99" s="18">
        <v>99.801829982632185</v>
      </c>
      <c r="DH99" s="18">
        <v>99.851755860562463</v>
      </c>
      <c r="DI99" s="43">
        <v>3</v>
      </c>
      <c r="DJ99">
        <v>99.80651670108152</v>
      </c>
      <c r="DK99">
        <v>99.856444923543293</v>
      </c>
      <c r="DL99">
        <v>3</v>
      </c>
      <c r="DM99" s="166">
        <v>100.3798864353064</v>
      </c>
      <c r="DN99" s="166">
        <v>100.43010148604942</v>
      </c>
      <c r="DO99" s="166">
        <v>2.7549999999999999</v>
      </c>
      <c r="DP99" s="43">
        <v>100.24158983666506</v>
      </c>
      <c r="DQ99" s="43">
        <v>100.29173570451731</v>
      </c>
      <c r="DR99" s="43">
        <v>2.8099999999999996</v>
      </c>
      <c r="DS99" s="18">
        <v>100.23164193840778</v>
      </c>
      <c r="DT99" s="18">
        <v>100.28178282982269</v>
      </c>
      <c r="DU99" s="43">
        <v>2.8099999999999996</v>
      </c>
    </row>
    <row r="100" spans="1:125" x14ac:dyDescent="0.35">
      <c r="A100" s="9" t="s">
        <v>60</v>
      </c>
      <c r="B100" s="15" t="s">
        <v>9</v>
      </c>
      <c r="C100" s="16">
        <v>38282</v>
      </c>
      <c r="D100" s="16">
        <v>44856</v>
      </c>
      <c r="E100" s="30">
        <v>4.5</v>
      </c>
      <c r="F100" s="18">
        <v>100.14357121391315</v>
      </c>
      <c r="G100" s="18">
        <v>100.19366804793711</v>
      </c>
      <c r="H100" s="43">
        <v>4.46</v>
      </c>
      <c r="I100" s="18">
        <v>99.95</v>
      </c>
      <c r="J100" s="18">
        <v>100</v>
      </c>
      <c r="K100" s="43">
        <v>4.5</v>
      </c>
      <c r="L100" s="18">
        <v>100.86106160663296</v>
      </c>
      <c r="M100" s="18">
        <v>100.91151736531562</v>
      </c>
      <c r="N100" s="64">
        <v>4.4593522300425725</v>
      </c>
      <c r="O100" s="18">
        <v>100.65677953878625</v>
      </c>
      <c r="P100" s="18">
        <v>100.70713310533891</v>
      </c>
      <c r="Q100" s="64">
        <v>4.4684024470173664</v>
      </c>
      <c r="R100" s="18">
        <v>100.43100836186953</v>
      </c>
      <c r="S100" s="18">
        <v>100.4812489863627</v>
      </c>
      <c r="T100" s="43">
        <v>4.4784475167209949</v>
      </c>
      <c r="U100" s="18">
        <v>100.21193530311881</v>
      </c>
      <c r="V100" s="18">
        <v>100.26206633628695</v>
      </c>
      <c r="W100" s="43">
        <v>4.4882378395300986</v>
      </c>
      <c r="X100" s="18">
        <v>99.999593846509484</v>
      </c>
      <c r="Y100" s="18">
        <v>100.04961865583739</v>
      </c>
      <c r="Z100" s="43">
        <v>4.4977682678428152</v>
      </c>
      <c r="AA100" s="18">
        <v>101.01298423569672</v>
      </c>
      <c r="AB100" s="18">
        <v>101.06351599369356</v>
      </c>
      <c r="AC100" s="43">
        <v>4.4526454039861463</v>
      </c>
      <c r="AD100" s="18">
        <v>100.81186243342503</v>
      </c>
      <c r="AE100" s="18">
        <v>100.86229358021514</v>
      </c>
      <c r="AF100" s="43">
        <v>4.4615285259413406</v>
      </c>
      <c r="AG100" s="18">
        <v>100.60368723723417</v>
      </c>
      <c r="AH100" s="18">
        <v>100.65401424435635</v>
      </c>
      <c r="AI100" s="43">
        <v>4.4707605889174111</v>
      </c>
      <c r="AJ100" s="18">
        <v>100.39515638033112</v>
      </c>
      <c r="AK100" s="18">
        <v>100.44537906986605</v>
      </c>
      <c r="AL100" s="43">
        <v>4.4800468091916583</v>
      </c>
      <c r="AM100" s="18">
        <v>100.206499725559</v>
      </c>
      <c r="AN100" s="18">
        <v>100.25662803957879</v>
      </c>
      <c r="AO100" s="43">
        <v>4.4884812984369606</v>
      </c>
      <c r="AP100" s="18">
        <v>99.990555385800988</v>
      </c>
      <c r="AQ100" s="18">
        <v>100.0405756736378</v>
      </c>
      <c r="AR100" s="43">
        <v>4.4981748352591868</v>
      </c>
      <c r="AS100" s="18">
        <v>101.04394481497971</v>
      </c>
      <c r="AT100" s="18">
        <v>101.09449206101021</v>
      </c>
      <c r="AU100" s="43">
        <v>4.451281081944864</v>
      </c>
      <c r="AV100" s="18">
        <v>100.83273030791746</v>
      </c>
      <c r="AW100" s="18">
        <v>100.88317189386439</v>
      </c>
      <c r="AX100" s="43">
        <v>4.460605188677345</v>
      </c>
      <c r="AY100" s="128">
        <v>100.62799237356563</v>
      </c>
      <c r="AZ100" s="128">
        <v>100.67833153933529</v>
      </c>
      <c r="BA100" s="43">
        <v>4.4696807457936849</v>
      </c>
      <c r="BB100" s="18">
        <v>100.41608123970951</v>
      </c>
      <c r="BC100" s="18">
        <v>100.46631439690796</v>
      </c>
      <c r="BD100" s="43">
        <v>4.479113250061153</v>
      </c>
      <c r="BE100" s="18">
        <v>100.20381520236197</v>
      </c>
      <c r="BF100" s="18">
        <v>100.25394217344868</v>
      </c>
      <c r="BG100" s="43">
        <v>4.4886015476723893</v>
      </c>
      <c r="BH100" s="18">
        <v>99.998057981307198</v>
      </c>
      <c r="BI100" s="18">
        <v>100.04808202231835</v>
      </c>
      <c r="BJ100" s="43">
        <v>4.4978373488420864</v>
      </c>
      <c r="BK100" s="18">
        <v>101.0926483540814</v>
      </c>
      <c r="BL100" s="18">
        <v>101.14321996406343</v>
      </c>
      <c r="BM100" s="43">
        <v>4.4491365823619882</v>
      </c>
      <c r="BN100" s="18">
        <v>100.88359867906178</v>
      </c>
      <c r="BO100" s="18">
        <v>100.93406571191773</v>
      </c>
      <c r="BP100" s="43">
        <v>4.4583560250547452</v>
      </c>
      <c r="BQ100" s="18">
        <v>100.65257053958246</v>
      </c>
      <c r="BR100" s="18">
        <v>100.70292200058275</v>
      </c>
      <c r="BS100" s="43">
        <v>4.4685893026758041</v>
      </c>
      <c r="BT100" s="18">
        <v>100.42840867049702</v>
      </c>
      <c r="BU100" s="18">
        <v>100.47864799449427</v>
      </c>
      <c r="BV100" s="43">
        <v>4.4785634458841219</v>
      </c>
      <c r="BW100" s="18">
        <v>100.22564053247673</v>
      </c>
      <c r="BX100" s="18">
        <v>100.27577842168758</v>
      </c>
      <c r="BY100" s="43">
        <v>4.4876241010827629</v>
      </c>
      <c r="BZ100" s="20">
        <v>100.00081531189466</v>
      </c>
      <c r="CA100" s="20">
        <v>100.05084073226078</v>
      </c>
      <c r="CB100" s="21">
        <v>4.4977133296082368</v>
      </c>
      <c r="CC100" s="18">
        <v>101.13353626708911</v>
      </c>
      <c r="CD100" s="18">
        <v>101.18412833125474</v>
      </c>
      <c r="CE100" s="43">
        <v>4.4473378129700167</v>
      </c>
      <c r="CF100" s="18">
        <v>100.90494212102422</v>
      </c>
      <c r="CG100" s="18">
        <v>100.95541983093969</v>
      </c>
      <c r="CH100" s="166">
        <v>4.4574129923244499</v>
      </c>
      <c r="CI100" s="18">
        <v>100.6833948489909</v>
      </c>
      <c r="CJ100" s="18">
        <v>100.73376172985583</v>
      </c>
      <c r="CK100" s="43">
        <v>4.4672212401517752</v>
      </c>
      <c r="CL100" s="18">
        <v>100.45412413024658</v>
      </c>
      <c r="CM100" s="18">
        <v>100.50437631840578</v>
      </c>
      <c r="CN100" s="43">
        <v>4.4774169691314194</v>
      </c>
      <c r="CO100" s="18">
        <v>100.22450881245351</v>
      </c>
      <c r="CP100" s="18">
        <v>100.27464613552127</v>
      </c>
      <c r="CQ100" s="43">
        <v>4.487674774656643</v>
      </c>
      <c r="CR100" s="18">
        <v>100.00197184836311</v>
      </c>
      <c r="CS100" s="18">
        <v>100.05199784728676</v>
      </c>
      <c r="CT100" s="43">
        <v>4.4976613129390222</v>
      </c>
      <c r="CU100" s="18">
        <v>101.10850537941242</v>
      </c>
      <c r="CV100" s="18">
        <v>101.15908492187336</v>
      </c>
      <c r="CW100" s="43">
        <v>4.4484388164201132</v>
      </c>
      <c r="CX100" s="18">
        <v>100.89061741453271</v>
      </c>
      <c r="CY100" s="18">
        <v>100.94108795851196</v>
      </c>
      <c r="CZ100" s="43">
        <v>4.4580458671592247</v>
      </c>
      <c r="DA100" s="18">
        <v>100.66512602697777</v>
      </c>
      <c r="DB100" s="18">
        <v>100.7154837688622</v>
      </c>
      <c r="DC100" s="43">
        <v>4.4680319565632143</v>
      </c>
      <c r="DD100" s="166">
        <v>100.43928804087938</v>
      </c>
      <c r="DE100" s="166">
        <v>100.48953280728301</v>
      </c>
      <c r="DF100" s="43">
        <v>4.4780783374025805</v>
      </c>
      <c r="DG100" s="18">
        <v>100.22770599743612</v>
      </c>
      <c r="DH100" s="18">
        <v>100.27784491989605</v>
      </c>
      <c r="DI100" s="43">
        <v>4.4875316213613186</v>
      </c>
      <c r="DJ100">
        <v>100.00119566129027</v>
      </c>
      <c r="DK100">
        <v>100.05122127192622</v>
      </c>
      <c r="DL100">
        <v>4.4976962227873107</v>
      </c>
      <c r="DM100" s="166">
        <v>101.11646651067377</v>
      </c>
      <c r="DN100" s="166">
        <v>101.16705003569162</v>
      </c>
      <c r="DO100" s="166">
        <v>4.4480885806321382</v>
      </c>
      <c r="DP100" s="43">
        <v>100.8911846364573</v>
      </c>
      <c r="DQ100" s="43">
        <v>100.94165546418938</v>
      </c>
      <c r="DR100" s="43">
        <v>4.4580208035090578</v>
      </c>
      <c r="DS100" s="18">
        <v>100.67284051286062</v>
      </c>
      <c r="DT100" s="18">
        <v>100.72320211391757</v>
      </c>
      <c r="DU100" s="43">
        <v>4.4676895745535541</v>
      </c>
    </row>
    <row r="101" spans="1:125" x14ac:dyDescent="0.35">
      <c r="A101" s="9" t="s">
        <v>40</v>
      </c>
      <c r="B101" s="15" t="s">
        <v>9</v>
      </c>
      <c r="C101" s="16">
        <v>37594</v>
      </c>
      <c r="D101" s="16">
        <v>44899</v>
      </c>
      <c r="E101" s="30">
        <v>4.65625</v>
      </c>
      <c r="F101" s="18">
        <v>100.91758152399328</v>
      </c>
      <c r="G101" s="18">
        <v>100.96806555677166</v>
      </c>
      <c r="H101" s="43">
        <v>4.46</v>
      </c>
      <c r="I101" s="18">
        <v>100.71057273212433</v>
      </c>
      <c r="J101" s="18">
        <v>100.76095320872869</v>
      </c>
      <c r="K101" s="43">
        <v>4.5</v>
      </c>
      <c r="L101" s="18">
        <v>101.23631878133634</v>
      </c>
      <c r="M101" s="18">
        <v>101.28696226246757</v>
      </c>
      <c r="N101" s="64">
        <v>4.5970872222765822</v>
      </c>
      <c r="O101" s="18">
        <v>101.02024205725596</v>
      </c>
      <c r="P101" s="18">
        <v>101.07077744597893</v>
      </c>
      <c r="Q101" s="64">
        <v>4.6069201382058305</v>
      </c>
      <c r="R101" s="18">
        <v>100.78143550505025</v>
      </c>
      <c r="S101" s="18">
        <v>100.83185143076562</v>
      </c>
      <c r="T101" s="43">
        <v>4.6178364613260428</v>
      </c>
      <c r="U101" s="18">
        <v>100.54971380099624</v>
      </c>
      <c r="V101" s="18">
        <v>100.60001380790018</v>
      </c>
      <c r="W101" s="43">
        <v>4.6284784899645235</v>
      </c>
      <c r="X101" s="18">
        <v>100.32511236233725</v>
      </c>
      <c r="Y101" s="18">
        <v>100.37530001234342</v>
      </c>
      <c r="Z101" s="43">
        <v>4.6388404312887817</v>
      </c>
      <c r="AA101" s="18">
        <v>100.09265717714767</v>
      </c>
      <c r="AB101" s="18">
        <v>100.14272854141838</v>
      </c>
      <c r="AC101" s="43">
        <v>4.6496136742211949</v>
      </c>
      <c r="AD101" s="18">
        <v>101.1724906623126</v>
      </c>
      <c r="AE101" s="18">
        <v>101.2231022134193</v>
      </c>
      <c r="AF101" s="43">
        <v>4.5999874516617156</v>
      </c>
      <c r="AG101" s="18">
        <v>100.95172294001591</v>
      </c>
      <c r="AH101" s="18">
        <v>101.00222405204192</v>
      </c>
      <c r="AI101" s="43">
        <v>4.6100470001540197</v>
      </c>
      <c r="AJ101" s="18">
        <v>100.73057804307609</v>
      </c>
      <c r="AK101" s="18">
        <v>100.78096852733975</v>
      </c>
      <c r="AL101" s="43">
        <v>4.6201679424591537</v>
      </c>
      <c r="AM101" s="18">
        <v>100.53050953956442</v>
      </c>
      <c r="AN101" s="18">
        <v>100.58079993953419</v>
      </c>
      <c r="AO101" s="43">
        <v>4.6293626644440904</v>
      </c>
      <c r="AP101" s="18">
        <v>100.30164310338768</v>
      </c>
      <c r="AQ101" s="18">
        <v>100.35181901289411</v>
      </c>
      <c r="AR101" s="43">
        <v>4.6399258586450962</v>
      </c>
      <c r="AS101" s="18">
        <v>100.09364233739055</v>
      </c>
      <c r="AT101" s="18">
        <v>100.14371419448779</v>
      </c>
      <c r="AU101" s="43">
        <v>4.6495679109296448</v>
      </c>
      <c r="AV101" s="18">
        <v>101.19850293951146</v>
      </c>
      <c r="AW101" s="18">
        <v>101.24912750326308</v>
      </c>
      <c r="AX101" s="43">
        <v>4.5988050611596005</v>
      </c>
      <c r="AY101" s="128">
        <v>100.98157454503597</v>
      </c>
      <c r="AZ101" s="128">
        <v>101.03209059033112</v>
      </c>
      <c r="BA101" s="43">
        <v>4.6086842039925164</v>
      </c>
      <c r="BB101" s="18">
        <v>100.75704584602173</v>
      </c>
      <c r="BC101" s="18">
        <v>100.80744957080712</v>
      </c>
      <c r="BD101" s="43">
        <v>4.6189542735425038</v>
      </c>
      <c r="BE101" s="18">
        <v>100.53214111193195</v>
      </c>
      <c r="BF101" s="18">
        <v>100.58243232809599</v>
      </c>
      <c r="BG101" s="43">
        <v>4.6292875328481751</v>
      </c>
      <c r="BH101" s="18">
        <v>100.31413274061343</v>
      </c>
      <c r="BI101" s="18">
        <v>100.36431489806246</v>
      </c>
      <c r="BJ101" s="43">
        <v>4.6393481634675009</v>
      </c>
      <c r="BK101" s="18">
        <v>100.08848622668103</v>
      </c>
      <c r="BL101" s="18">
        <v>100.13855550443324</v>
      </c>
      <c r="BM101" s="43">
        <v>4.6498074358520807</v>
      </c>
      <c r="BN101" s="18">
        <v>101.26640315389639</v>
      </c>
      <c r="BO101" s="18">
        <v>101.31706168473876</v>
      </c>
      <c r="BP101" s="43">
        <v>4.5957215128173861</v>
      </c>
      <c r="BQ101" s="18">
        <v>101.02234877577666</v>
      </c>
      <c r="BR101" s="18">
        <v>101.07288521838585</v>
      </c>
      <c r="BS101" s="43">
        <v>4.6068240655635266</v>
      </c>
      <c r="BT101" s="18">
        <v>100.78554781429601</v>
      </c>
      <c r="BU101" s="18">
        <v>100.8359657971946</v>
      </c>
      <c r="BV101" s="43">
        <v>4.6176480417362589</v>
      </c>
      <c r="BW101" s="18">
        <v>100.57134684319978</v>
      </c>
      <c r="BX101" s="18">
        <v>100.62165767203579</v>
      </c>
      <c r="BY101" s="43">
        <v>4.6274828975452653</v>
      </c>
      <c r="BZ101" s="20">
        <v>100.33384512796088</v>
      </c>
      <c r="CA101" s="20">
        <v>100.38403714653414</v>
      </c>
      <c r="CB101" s="21">
        <v>4.6384366801298365</v>
      </c>
      <c r="CC101" s="18">
        <v>100.10365340491327</v>
      </c>
      <c r="CD101" s="18">
        <v>100.1537302700483</v>
      </c>
      <c r="CE101" s="43">
        <v>4.6491029215239177</v>
      </c>
      <c r="CF101" s="18">
        <v>101.29489621489024</v>
      </c>
      <c r="CG101" s="18">
        <v>101.34556899938994</v>
      </c>
      <c r="CH101" s="166">
        <v>4.594428790496039</v>
      </c>
      <c r="CI101" s="18">
        <v>101.06112745925114</v>
      </c>
      <c r="CJ101" s="18">
        <v>101.11168330090159</v>
      </c>
      <c r="CK101" s="43">
        <v>4.6050563574768235</v>
      </c>
      <c r="CL101" s="18">
        <v>100.81920919894742</v>
      </c>
      <c r="CM101" s="18">
        <v>100.86964402095789</v>
      </c>
      <c r="CN101" s="43">
        <v>4.6161063074958024</v>
      </c>
      <c r="CO101" s="18">
        <v>100.57692733005541</v>
      </c>
      <c r="CP101" s="18">
        <v>100.62724095053068</v>
      </c>
      <c r="CQ101" s="43">
        <v>4.6272261427589543</v>
      </c>
      <c r="CR101" s="18">
        <v>100.34211428676369</v>
      </c>
      <c r="CS101" s="18">
        <v>100.39231044198468</v>
      </c>
      <c r="CT101" s="43">
        <v>4.6380544281733433</v>
      </c>
      <c r="CU101" s="18">
        <v>100.09911533348425</v>
      </c>
      <c r="CV101" s="18">
        <v>100.14918992844846</v>
      </c>
      <c r="CW101" s="43">
        <v>4.6493136922292182</v>
      </c>
      <c r="CX101" s="18">
        <v>101.27577280335292</v>
      </c>
      <c r="CY101" s="18">
        <v>101.32643602136359</v>
      </c>
      <c r="CZ101" s="43">
        <v>4.5952963341356243</v>
      </c>
      <c r="DA101" s="18">
        <v>101.03765924870915</v>
      </c>
      <c r="DB101" s="18">
        <v>101.08820335038433</v>
      </c>
      <c r="DC101" s="43">
        <v>4.6061259827329764</v>
      </c>
      <c r="DD101" s="166">
        <v>100.79917969422783</v>
      </c>
      <c r="DE101" s="166">
        <v>100.84960449647606</v>
      </c>
      <c r="DF101" s="43">
        <v>4.6170235602289358</v>
      </c>
      <c r="DG101" s="18">
        <v>100.57575407691549</v>
      </c>
      <c r="DH101" s="18">
        <v>100.62606711047071</v>
      </c>
      <c r="DI101" s="43">
        <v>4.6272801210527392</v>
      </c>
      <c r="DJ101">
        <v>100.33656453673804</v>
      </c>
      <c r="DK101">
        <v>100.38675791569588</v>
      </c>
      <c r="DL101">
        <v>4.6383109651875474</v>
      </c>
      <c r="DM101" s="166">
        <v>100.10474073865679</v>
      </c>
      <c r="DN101" s="166">
        <v>100.15481814773065</v>
      </c>
      <c r="DO101" s="166">
        <v>4.6490524231514501</v>
      </c>
      <c r="DP101" s="43">
        <v>101.27653002473653</v>
      </c>
      <c r="DQ101" s="43">
        <v>101.32719362154729</v>
      </c>
      <c r="DR101" s="43">
        <v>4.595261976159029</v>
      </c>
      <c r="DS101" s="18">
        <v>101.04597094064307</v>
      </c>
      <c r="DT101" s="18">
        <v>101.09651920024319</v>
      </c>
      <c r="DU101" s="43">
        <v>4.6057470987475888</v>
      </c>
    </row>
    <row r="102" spans="1:125" x14ac:dyDescent="0.35">
      <c r="A102" s="9" t="s">
        <v>386</v>
      </c>
      <c r="B102" s="15" t="s">
        <v>149</v>
      </c>
      <c r="C102" s="16">
        <v>43847</v>
      </c>
      <c r="D102" s="16">
        <v>44943</v>
      </c>
      <c r="E102" s="30"/>
      <c r="F102" s="18"/>
      <c r="G102" s="18"/>
      <c r="H102" s="43"/>
      <c r="I102" s="18"/>
      <c r="J102" s="18"/>
      <c r="K102" s="43"/>
      <c r="L102" s="18"/>
      <c r="M102" s="18"/>
      <c r="N102" s="64"/>
      <c r="O102" s="18"/>
      <c r="P102" s="18"/>
      <c r="Q102" s="64"/>
      <c r="R102" s="18"/>
      <c r="S102" s="18"/>
      <c r="T102" s="43"/>
      <c r="U102" s="18"/>
      <c r="V102" s="18"/>
      <c r="W102" s="43"/>
      <c r="X102" s="18"/>
      <c r="Y102" s="18"/>
      <c r="Z102" s="43"/>
      <c r="AA102" s="18"/>
      <c r="AB102" s="18"/>
      <c r="AC102" s="43"/>
      <c r="AD102" s="18"/>
      <c r="AE102" s="18"/>
      <c r="AF102" s="43"/>
      <c r="AG102" s="18"/>
      <c r="AH102" s="18"/>
      <c r="AI102" s="43"/>
      <c r="AJ102" s="18"/>
      <c r="AK102" s="18"/>
      <c r="AL102" s="43"/>
      <c r="AM102" s="18"/>
      <c r="AN102" s="18"/>
      <c r="AO102" s="43"/>
      <c r="AP102" s="18"/>
      <c r="AQ102" s="18"/>
      <c r="AR102" s="43"/>
      <c r="AS102" s="18"/>
      <c r="AT102" s="18"/>
      <c r="AU102" s="43"/>
      <c r="AV102" s="18"/>
      <c r="AW102" s="18"/>
      <c r="AX102" s="43"/>
      <c r="AY102" s="128"/>
      <c r="AZ102" s="128"/>
      <c r="BA102" s="43"/>
      <c r="BB102" s="18"/>
      <c r="BC102" s="18"/>
      <c r="BD102" s="43"/>
      <c r="BE102" s="18"/>
      <c r="BF102" s="18"/>
      <c r="BG102" s="43"/>
      <c r="BH102" s="18"/>
      <c r="BI102" s="18"/>
      <c r="BJ102" s="43"/>
      <c r="BK102" s="18"/>
      <c r="BL102" s="18"/>
      <c r="BM102" s="43"/>
      <c r="BN102" s="18"/>
      <c r="BO102" s="18"/>
      <c r="BP102" s="43"/>
      <c r="BQ102" s="18"/>
      <c r="BR102" s="18"/>
      <c r="BS102" s="43"/>
      <c r="BT102" s="18"/>
      <c r="BU102" s="18"/>
      <c r="BV102" s="43"/>
      <c r="BW102" s="18"/>
      <c r="BX102" s="18"/>
      <c r="BY102" s="43"/>
      <c r="BZ102" s="20"/>
      <c r="CA102" s="20"/>
      <c r="CB102" s="21"/>
      <c r="CC102" s="18"/>
      <c r="CD102" s="18"/>
      <c r="CE102" s="43"/>
      <c r="CF102" s="18"/>
      <c r="CG102" s="18"/>
      <c r="CH102" s="166"/>
      <c r="CI102" s="18"/>
      <c r="CJ102" s="18"/>
      <c r="CK102" s="43"/>
      <c r="CL102" s="18"/>
      <c r="CM102" s="18"/>
      <c r="CN102" s="43"/>
      <c r="CO102" s="18"/>
      <c r="CP102" s="18"/>
      <c r="CQ102" s="43"/>
      <c r="CR102" s="18"/>
      <c r="CS102" s="18"/>
      <c r="CT102" s="43"/>
      <c r="CU102" s="18"/>
      <c r="CV102" s="18"/>
      <c r="CW102" s="43"/>
      <c r="CX102" s="18"/>
      <c r="CY102" s="18"/>
      <c r="CZ102" s="43"/>
      <c r="DA102" s="18"/>
      <c r="DB102" s="18"/>
      <c r="DC102" s="43"/>
      <c r="DD102" s="166">
        <v>99.95</v>
      </c>
      <c r="DE102" s="166">
        <v>100</v>
      </c>
      <c r="DF102" s="43">
        <v>3</v>
      </c>
      <c r="DG102" s="18">
        <v>99.95</v>
      </c>
      <c r="DH102" s="18">
        <v>100</v>
      </c>
      <c r="DI102" s="43">
        <v>3</v>
      </c>
      <c r="DJ102">
        <v>99.95</v>
      </c>
      <c r="DK102">
        <v>100</v>
      </c>
      <c r="DL102">
        <v>3</v>
      </c>
      <c r="DM102" s="166">
        <v>100.10328844015757</v>
      </c>
      <c r="DN102" s="166">
        <v>100.15336512271892</v>
      </c>
      <c r="DO102" s="166">
        <v>2.94</v>
      </c>
      <c r="DP102" s="43">
        <v>99.826366538343109</v>
      </c>
      <c r="DQ102" s="43">
        <v>99.876304690688443</v>
      </c>
      <c r="DR102" s="43">
        <v>3.05</v>
      </c>
      <c r="DS102" s="18">
        <v>99.830140168780488</v>
      </c>
      <c r="DT102" s="18">
        <v>99.88008020888492</v>
      </c>
      <c r="DU102" s="43">
        <v>3.05</v>
      </c>
    </row>
    <row r="103" spans="1:125" x14ac:dyDescent="0.35">
      <c r="A103" s="9" t="s">
        <v>51</v>
      </c>
      <c r="B103" s="15" t="s">
        <v>9</v>
      </c>
      <c r="C103" s="16">
        <v>38026</v>
      </c>
      <c r="D103" s="16">
        <v>44966</v>
      </c>
      <c r="E103" s="30">
        <v>4.59375</v>
      </c>
      <c r="F103" s="18">
        <v>99.96894423954565</v>
      </c>
      <c r="G103" s="18">
        <v>100.01895371640384</v>
      </c>
      <c r="H103" s="43">
        <v>4.59</v>
      </c>
      <c r="I103" s="18">
        <v>99.769122970999106</v>
      </c>
      <c r="J103" s="18">
        <v>99.819032487242723</v>
      </c>
      <c r="K103" s="43">
        <v>4.63</v>
      </c>
      <c r="L103" s="18">
        <v>100.3532148491966</v>
      </c>
      <c r="M103" s="18">
        <v>100.40341655747534</v>
      </c>
      <c r="N103" s="64">
        <v>4.5752925124518402</v>
      </c>
      <c r="O103" s="18">
        <v>100.14075385245386</v>
      </c>
      <c r="P103" s="18">
        <v>100.1908492770924</v>
      </c>
      <c r="Q103" s="64">
        <v>4.5849995614822214</v>
      </c>
      <c r="R103" s="18">
        <v>101.25080275376092</v>
      </c>
      <c r="S103" s="18">
        <v>101.30145348050117</v>
      </c>
      <c r="T103" s="43">
        <v>4.5347325651987997</v>
      </c>
      <c r="U103" s="18">
        <v>101.02512026243701</v>
      </c>
      <c r="V103" s="18">
        <v>101.07565809148275</v>
      </c>
      <c r="W103" s="43">
        <v>4.5448628153795791</v>
      </c>
      <c r="X103" s="18">
        <v>100.80637246564157</v>
      </c>
      <c r="Y103" s="18">
        <v>100.85680086607461</v>
      </c>
      <c r="Z103" s="43">
        <v>4.5547250761006524</v>
      </c>
      <c r="AA103" s="18">
        <v>100.57997560942594</v>
      </c>
      <c r="AB103" s="18">
        <v>100.63029075480334</v>
      </c>
      <c r="AC103" s="43">
        <v>4.564977369680042</v>
      </c>
      <c r="AD103" s="18">
        <v>100.36053539849927</v>
      </c>
      <c r="AE103" s="18">
        <v>100.4107407688837</v>
      </c>
      <c r="AF103" s="43">
        <v>4.5749587791344712</v>
      </c>
      <c r="AG103" s="18">
        <v>100.13342191617448</v>
      </c>
      <c r="AH103" s="18">
        <v>100.18351367301098</v>
      </c>
      <c r="AI103" s="43">
        <v>4.5853352828026601</v>
      </c>
      <c r="AJ103" s="18">
        <v>101.17129197372536</v>
      </c>
      <c r="AK103" s="18">
        <v>101.22190292518795</v>
      </c>
      <c r="AL103" s="43">
        <v>4.5382964232506007</v>
      </c>
      <c r="AM103" s="18">
        <v>100.97667525649869</v>
      </c>
      <c r="AN103" s="18">
        <v>101.02718885092415</v>
      </c>
      <c r="AO103" s="43">
        <v>4.547043278397604</v>
      </c>
      <c r="AP103" s="18">
        <v>100.75426712226523</v>
      </c>
      <c r="AQ103" s="18">
        <v>100.80466945699372</v>
      </c>
      <c r="AR103" s="43">
        <v>4.5570805645663377</v>
      </c>
      <c r="AS103" s="18">
        <v>100.55193162335348</v>
      </c>
      <c r="AT103" s="18">
        <v>100.60223273972333</v>
      </c>
      <c r="AU103" s="43">
        <v>4.5662505442447632</v>
      </c>
      <c r="AV103" s="18">
        <v>100.33528456630913</v>
      </c>
      <c r="AW103" s="18">
        <v>100.3854773049616</v>
      </c>
      <c r="AX103" s="43">
        <v>4.5761101339834456</v>
      </c>
      <c r="AY103" s="128">
        <v>100.1252739215029</v>
      </c>
      <c r="AZ103" s="128">
        <v>100.17536160230404</v>
      </c>
      <c r="BA103" s="43">
        <v>4.5857084282232758</v>
      </c>
      <c r="BB103" s="18">
        <v>101.21167724803513</v>
      </c>
      <c r="BC103" s="18">
        <v>101.26230840223624</v>
      </c>
      <c r="BD103" s="43">
        <v>4.5364855615898172</v>
      </c>
      <c r="BE103" s="18">
        <v>100.99281781361016</v>
      </c>
      <c r="BF103" s="18">
        <v>101.04333948335183</v>
      </c>
      <c r="BG103" s="43">
        <v>4.546316485073099</v>
      </c>
      <c r="BH103" s="18">
        <v>100.78066937200538</v>
      </c>
      <c r="BI103" s="18">
        <v>100.83108491446261</v>
      </c>
      <c r="BJ103" s="43">
        <v>4.5558867128098317</v>
      </c>
      <c r="BK103" s="18">
        <v>100.56108809631945</v>
      </c>
      <c r="BL103" s="18">
        <v>100.61139379321605</v>
      </c>
      <c r="BM103" s="43">
        <v>4.5658347696101034</v>
      </c>
      <c r="BN103" s="18">
        <v>100.3553404405707</v>
      </c>
      <c r="BO103" s="18">
        <v>100.40554321217678</v>
      </c>
      <c r="BP103" s="43">
        <v>4.5751956047810003</v>
      </c>
      <c r="BQ103" s="18">
        <v>100.12793444990129</v>
      </c>
      <c r="BR103" s="18">
        <v>100.17802346163209</v>
      </c>
      <c r="BS103" s="43">
        <v>4.5855865800340867</v>
      </c>
      <c r="BT103" s="18">
        <v>101.25803924868697</v>
      </c>
      <c r="BU103" s="18">
        <v>101.30869359548471</v>
      </c>
      <c r="BV103" s="43">
        <v>4.5344084865434899</v>
      </c>
      <c r="BW103" s="18">
        <v>101.04952393662646</v>
      </c>
      <c r="BX103" s="18">
        <v>101.10007397361326</v>
      </c>
      <c r="BY103" s="43">
        <v>4.5437652213775346</v>
      </c>
      <c r="BZ103" s="20">
        <v>100.81832577290091</v>
      </c>
      <c r="CA103" s="20">
        <v>100.86876015297739</v>
      </c>
      <c r="CB103" s="21">
        <v>4.5541850549497456</v>
      </c>
      <c r="CC103" s="18">
        <v>100.59424299256581</v>
      </c>
      <c r="CD103" s="18">
        <v>100.64456527520341</v>
      </c>
      <c r="CE103" s="43">
        <v>4.5643299143265299</v>
      </c>
      <c r="CF103" s="18">
        <v>100.37191442694362</v>
      </c>
      <c r="CG103" s="18">
        <v>100.42212548968845</v>
      </c>
      <c r="CH103" s="166">
        <v>4.5744401222335167</v>
      </c>
      <c r="CI103" s="18">
        <v>100.13756659666595</v>
      </c>
      <c r="CJ103" s="18">
        <v>100.18766042687938</v>
      </c>
      <c r="CK103" s="43">
        <v>4.5851454963884368</v>
      </c>
      <c r="CL103" s="18">
        <v>101.29710820302648</v>
      </c>
      <c r="CM103" s="18">
        <v>101.34778209407351</v>
      </c>
      <c r="CN103" s="43">
        <v>4.5326596251864375</v>
      </c>
      <c r="CO103" s="18">
        <v>101.06334776267974</v>
      </c>
      <c r="CP103" s="18">
        <v>101.11390471503725</v>
      </c>
      <c r="CQ103" s="43">
        <v>4.5431437080253874</v>
      </c>
      <c r="CR103" s="18">
        <v>100.83678797888125</v>
      </c>
      <c r="CS103" s="18">
        <v>100.88723159467858</v>
      </c>
      <c r="CT103" s="43">
        <v>4.5533512292771672</v>
      </c>
      <c r="CU103" s="18">
        <v>100.60232433510477</v>
      </c>
      <c r="CV103" s="18">
        <v>100.65265066043499</v>
      </c>
      <c r="CW103" s="43">
        <v>4.5639632636179872</v>
      </c>
      <c r="CX103" s="18">
        <v>100.37508300905409</v>
      </c>
      <c r="CY103" s="18">
        <v>100.42529565688253</v>
      </c>
      <c r="CZ103" s="43">
        <v>4.5742957189742395</v>
      </c>
      <c r="DA103" s="18">
        <v>100.13991404645549</v>
      </c>
      <c r="DB103" s="18">
        <v>100.19000905098098</v>
      </c>
      <c r="DC103" s="43">
        <v>4.585038012784791</v>
      </c>
      <c r="DD103" s="166">
        <v>101.26993415343743</v>
      </c>
      <c r="DE103" s="166">
        <v>101.32059445066275</v>
      </c>
      <c r="DF103" s="43">
        <v>4.5338758866410807</v>
      </c>
      <c r="DG103" s="18">
        <v>101.05324221054983</v>
      </c>
      <c r="DH103" s="18">
        <v>101.10379410760362</v>
      </c>
      <c r="DI103" s="43">
        <v>4.5435980326424978</v>
      </c>
      <c r="DJ103">
        <v>100.8212588355487</v>
      </c>
      <c r="DK103">
        <v>100.87169468289014</v>
      </c>
      <c r="DL103">
        <v>4.5540525659267947</v>
      </c>
      <c r="DM103" s="166">
        <v>100.59641672248728</v>
      </c>
      <c r="DN103" s="166">
        <v>100.64674009253353</v>
      </c>
      <c r="DO103" s="166">
        <v>4.5642312863551817</v>
      </c>
      <c r="DP103" s="43">
        <v>100.36372585562054</v>
      </c>
      <c r="DQ103" s="43">
        <v>100.41393282203155</v>
      </c>
      <c r="DR103" s="43">
        <v>4.5748133460141673</v>
      </c>
      <c r="DS103" s="18">
        <v>100.13819802977461</v>
      </c>
      <c r="DT103" s="18">
        <v>100.18829217586254</v>
      </c>
      <c r="DU103" s="43">
        <v>4.5851165842177419</v>
      </c>
    </row>
    <row r="104" spans="1:125" x14ac:dyDescent="0.35">
      <c r="A104" s="9" t="s">
        <v>264</v>
      </c>
      <c r="B104" s="15" t="s">
        <v>149</v>
      </c>
      <c r="C104" s="16">
        <v>43154</v>
      </c>
      <c r="D104" s="16">
        <v>44980</v>
      </c>
      <c r="E104" s="30">
        <v>3.52</v>
      </c>
      <c r="F104" s="18"/>
      <c r="G104" s="18"/>
      <c r="H104" s="43"/>
      <c r="I104" s="18"/>
      <c r="J104" s="18"/>
      <c r="K104" s="43"/>
      <c r="L104" s="18"/>
      <c r="M104" s="18"/>
      <c r="N104" s="64"/>
      <c r="O104" s="18"/>
      <c r="P104" s="18"/>
      <c r="Q104" s="64"/>
      <c r="R104" s="18"/>
      <c r="S104" s="18"/>
      <c r="T104" s="43"/>
      <c r="U104" s="18"/>
      <c r="V104" s="18"/>
      <c r="W104" s="43"/>
      <c r="X104" s="18"/>
      <c r="Y104" s="18"/>
      <c r="Z104" s="43"/>
      <c r="AA104" s="18"/>
      <c r="AB104" s="18"/>
      <c r="AC104" s="43"/>
      <c r="AD104" s="18"/>
      <c r="AE104" s="18"/>
      <c r="AF104" s="43"/>
      <c r="AG104" s="18"/>
      <c r="AH104" s="18"/>
      <c r="AI104" s="43"/>
      <c r="AJ104" s="18"/>
      <c r="AK104" s="18"/>
      <c r="AL104" s="43"/>
      <c r="AM104" s="18">
        <v>99.95</v>
      </c>
      <c r="AN104" s="18">
        <v>100</v>
      </c>
      <c r="AO104" s="43">
        <v>3.5200000000000005</v>
      </c>
      <c r="AP104" s="18">
        <v>99.95</v>
      </c>
      <c r="AQ104" s="18">
        <v>100</v>
      </c>
      <c r="AR104" s="43">
        <v>3.5200000000000005</v>
      </c>
      <c r="AS104" s="18">
        <v>99.95</v>
      </c>
      <c r="AT104" s="18">
        <v>100</v>
      </c>
      <c r="AU104" s="43">
        <v>3.5200000000000005</v>
      </c>
      <c r="AV104" s="18">
        <v>99.95</v>
      </c>
      <c r="AW104" s="18">
        <v>100</v>
      </c>
      <c r="AX104" s="43">
        <v>3.5200000000000005</v>
      </c>
      <c r="AY104" s="128">
        <v>100.67079184289902</v>
      </c>
      <c r="AZ104" s="128">
        <v>100.72115241910856</v>
      </c>
      <c r="BA104" s="43">
        <v>3.4947971855534439</v>
      </c>
      <c r="BB104" s="18">
        <v>100.65849671060286</v>
      </c>
      <c r="BC104" s="18">
        <v>100.70885113617094</v>
      </c>
      <c r="BD104" s="43">
        <v>3.35</v>
      </c>
      <c r="BE104" s="18">
        <v>101.68021246804447</v>
      </c>
      <c r="BF104" s="18">
        <v>101.731078007048</v>
      </c>
      <c r="BG104" s="43">
        <v>3.1</v>
      </c>
      <c r="BH104" s="18">
        <v>102.01902984223113</v>
      </c>
      <c r="BI104" s="18">
        <v>102.07006487466846</v>
      </c>
      <c r="BJ104" s="43">
        <v>3.01</v>
      </c>
      <c r="BK104" s="18">
        <v>101.98126102488068</v>
      </c>
      <c r="BL104" s="18">
        <v>102.03227716346241</v>
      </c>
      <c r="BM104" s="43">
        <v>3.01</v>
      </c>
      <c r="BN104" s="18">
        <v>101.94584204054634</v>
      </c>
      <c r="BO104" s="18">
        <v>101.99684046077672</v>
      </c>
      <c r="BP104" s="43">
        <v>3.01</v>
      </c>
      <c r="BQ104" s="18">
        <v>102.06200829720669</v>
      </c>
      <c r="BR104" s="18">
        <v>102.11306482962149</v>
      </c>
      <c r="BS104" s="43">
        <v>2.97</v>
      </c>
      <c r="BT104" s="18">
        <v>102.02089945030563</v>
      </c>
      <c r="BU104" s="18">
        <v>102.07193541801463</v>
      </c>
      <c r="BV104" s="43">
        <v>2.97</v>
      </c>
      <c r="BW104" s="18">
        <v>101.98368030188277</v>
      </c>
      <c r="BX104" s="18">
        <v>102.03469765070813</v>
      </c>
      <c r="BY104" s="43">
        <v>2.97</v>
      </c>
      <c r="BZ104" s="20">
        <v>101.68622975771308</v>
      </c>
      <c r="CA104" s="20">
        <v>101.7370983068665</v>
      </c>
      <c r="CB104" s="21">
        <v>3.04</v>
      </c>
      <c r="CC104" s="18">
        <v>101.65135644599212</v>
      </c>
      <c r="CD104" s="18">
        <v>101.702207549767</v>
      </c>
      <c r="CE104" s="43">
        <v>3.04</v>
      </c>
      <c r="CF104" s="18">
        <v>101.61522972334434</v>
      </c>
      <c r="CG104" s="18">
        <v>101.66606275472169</v>
      </c>
      <c r="CH104" s="166">
        <v>3.04</v>
      </c>
      <c r="CI104" s="18">
        <v>101.32340944256612</v>
      </c>
      <c r="CJ104" s="18">
        <v>101.37409649081151</v>
      </c>
      <c r="CK104" s="43">
        <v>3.1150000000000002</v>
      </c>
      <c r="CL104" s="18">
        <v>101.29285979446023</v>
      </c>
      <c r="CM104" s="18">
        <v>101.34353156024034</v>
      </c>
      <c r="CN104" s="43">
        <v>3.1150000000000002</v>
      </c>
      <c r="CO104" s="18">
        <v>102.09891473899972</v>
      </c>
      <c r="CP104" s="18">
        <v>102.14998973386665</v>
      </c>
      <c r="CQ104" s="43">
        <v>2.86</v>
      </c>
      <c r="CR104" s="18">
        <v>101.79271863022407</v>
      </c>
      <c r="CS104" s="18">
        <v>101.84364045044929</v>
      </c>
      <c r="CT104" s="43">
        <v>2.94</v>
      </c>
      <c r="CU104" s="18">
        <v>101.74835414955548</v>
      </c>
      <c r="CV104" s="18">
        <v>101.79925377644369</v>
      </c>
      <c r="CW104" s="43">
        <v>2.94</v>
      </c>
      <c r="CX104" s="18">
        <v>101.70531594687129</v>
      </c>
      <c r="CY104" s="18">
        <v>101.75619404389323</v>
      </c>
      <c r="CZ104" s="43">
        <v>2.94</v>
      </c>
      <c r="DA104" s="18">
        <v>101.66073454269403</v>
      </c>
      <c r="DB104" s="18">
        <v>101.71159033786296</v>
      </c>
      <c r="DC104" s="43">
        <v>2.94</v>
      </c>
      <c r="DD104" s="166">
        <v>101.44215704753678</v>
      </c>
      <c r="DE104" s="166">
        <v>101.49290349928641</v>
      </c>
      <c r="DF104" s="43">
        <v>3</v>
      </c>
      <c r="DG104" s="18">
        <v>101.40465517460431</v>
      </c>
      <c r="DH104" s="18">
        <v>101.45538286603733</v>
      </c>
      <c r="DI104" s="43">
        <v>3</v>
      </c>
      <c r="DJ104">
        <v>101.364468730496</v>
      </c>
      <c r="DK104">
        <v>101.41517631865533</v>
      </c>
      <c r="DL104">
        <v>3</v>
      </c>
      <c r="DM104" s="166">
        <v>101.48566191610971</v>
      </c>
      <c r="DN104" s="166">
        <v>101.53643013117529</v>
      </c>
      <c r="DO104" s="166">
        <v>2.94</v>
      </c>
      <c r="DP104" s="43">
        <v>101.15578212696833</v>
      </c>
      <c r="DQ104" s="43">
        <v>101.20638531962814</v>
      </c>
      <c r="DR104" s="43">
        <v>3.05</v>
      </c>
      <c r="DS104" s="18">
        <v>101.12041867823224</v>
      </c>
      <c r="DT104" s="18">
        <v>101.1710041803224</v>
      </c>
      <c r="DU104" s="43">
        <v>3.05</v>
      </c>
    </row>
    <row r="105" spans="1:125" x14ac:dyDescent="0.35">
      <c r="A105" s="9" t="s">
        <v>43</v>
      </c>
      <c r="B105" s="15" t="s">
        <v>9</v>
      </c>
      <c r="C105" s="16">
        <v>37719</v>
      </c>
      <c r="D105" s="16">
        <v>45024</v>
      </c>
      <c r="E105" s="30">
        <v>4.625</v>
      </c>
      <c r="F105" s="18">
        <v>100.13101870990702</v>
      </c>
      <c r="G105" s="18">
        <v>100.18110926453929</v>
      </c>
      <c r="H105" s="43">
        <v>4.59</v>
      </c>
      <c r="I105" s="18">
        <v>99.92445002397757</v>
      </c>
      <c r="J105" s="18">
        <v>99.974437242598867</v>
      </c>
      <c r="K105" s="43">
        <v>4.63</v>
      </c>
      <c r="L105" s="18">
        <v>100.80154258357422</v>
      </c>
      <c r="M105" s="18">
        <v>100.85196856785814</v>
      </c>
      <c r="N105" s="64">
        <v>4.585929323618581</v>
      </c>
      <c r="O105" s="18">
        <v>100.58728391115943</v>
      </c>
      <c r="P105" s="18">
        <v>100.63760271251569</v>
      </c>
      <c r="Q105" s="64">
        <v>4.5956977067626603</v>
      </c>
      <c r="R105" s="18">
        <v>100.35048665751114</v>
      </c>
      <c r="S105" s="18">
        <v>100.40068700101165</v>
      </c>
      <c r="T105" s="43">
        <v>4.6065421842715057</v>
      </c>
      <c r="U105" s="18">
        <v>100.12071464068886</v>
      </c>
      <c r="V105" s="18">
        <v>100.17080004070921</v>
      </c>
      <c r="W105" s="43">
        <v>4.6171139674639807</v>
      </c>
      <c r="X105" s="18">
        <v>101.24381568642049</v>
      </c>
      <c r="Y105" s="18">
        <v>101.29446291787943</v>
      </c>
      <c r="Z105" s="43">
        <v>4.5658961672461205</v>
      </c>
      <c r="AA105" s="18">
        <v>101.0154795818482</v>
      </c>
      <c r="AB105" s="18">
        <v>101.06601258814226</v>
      </c>
      <c r="AC105" s="43">
        <v>4.5762169512390916</v>
      </c>
      <c r="AD105" s="18">
        <v>100.79415971112611</v>
      </c>
      <c r="AE105" s="18">
        <v>100.84458200212717</v>
      </c>
      <c r="AF105" s="43">
        <v>4.5862652293034865</v>
      </c>
      <c r="AG105" s="18">
        <v>100.56510084203781</v>
      </c>
      <c r="AH105" s="18">
        <v>100.61540854631096</v>
      </c>
      <c r="AI105" s="43">
        <v>4.5967114449187161</v>
      </c>
      <c r="AJ105" s="18">
        <v>100.33567379009028</v>
      </c>
      <c r="AK105" s="18">
        <v>100.385866723452</v>
      </c>
      <c r="AL105" s="43">
        <v>4.6072222624138721</v>
      </c>
      <c r="AM105" s="18">
        <v>100.12813240280884</v>
      </c>
      <c r="AN105" s="18">
        <v>100.17822151356562</v>
      </c>
      <c r="AO105" s="43">
        <v>4.6167719192077152</v>
      </c>
      <c r="AP105" s="18">
        <v>101.18669729439289</v>
      </c>
      <c r="AQ105" s="18">
        <v>101.23731595236906</v>
      </c>
      <c r="AR105" s="43">
        <v>4.5684735480107026</v>
      </c>
      <c r="AS105" s="18">
        <v>100.98258131223423</v>
      </c>
      <c r="AT105" s="18">
        <v>101.0330978611648</v>
      </c>
      <c r="AU105" s="43">
        <v>4.577707798641856</v>
      </c>
      <c r="AV105" s="18">
        <v>100.76402783512211</v>
      </c>
      <c r="AW105" s="18">
        <v>100.81443505264842</v>
      </c>
      <c r="AX105" s="43">
        <v>4.5876366787996989</v>
      </c>
      <c r="AY105" s="128">
        <v>100.55216916840789</v>
      </c>
      <c r="AZ105" s="128">
        <v>100.60247040360969</v>
      </c>
      <c r="BA105" s="43">
        <v>4.5973026123959393</v>
      </c>
      <c r="BB105" s="18">
        <v>100.33288078083901</v>
      </c>
      <c r="BC105" s="18">
        <v>100.3830723169975</v>
      </c>
      <c r="BD105" s="43">
        <v>4.6073505156275889</v>
      </c>
      <c r="BE105" s="18">
        <v>100.11321796766111</v>
      </c>
      <c r="BF105" s="18">
        <v>100.16329961746985</v>
      </c>
      <c r="BG105" s="43">
        <v>4.6174597059633378</v>
      </c>
      <c r="BH105" s="18">
        <v>101.20534488467123</v>
      </c>
      <c r="BI105" s="18">
        <v>101.25597287110678</v>
      </c>
      <c r="BJ105" s="43">
        <v>4.5676317839416427</v>
      </c>
      <c r="BK105" s="18">
        <v>100.98383289780639</v>
      </c>
      <c r="BL105" s="18">
        <v>101.03435007284281</v>
      </c>
      <c r="BM105" s="43">
        <v>4.5776510628964404</v>
      </c>
      <c r="BN105" s="18">
        <v>100.77627616567916</v>
      </c>
      <c r="BO105" s="18">
        <v>100.82668951043438</v>
      </c>
      <c r="BP105" s="43">
        <v>4.5870790982593617</v>
      </c>
      <c r="BQ105" s="18">
        <v>100.54687066349875</v>
      </c>
      <c r="BR105" s="18">
        <v>100.59716924812281</v>
      </c>
      <c r="BS105" s="43">
        <v>4.5975448758328801</v>
      </c>
      <c r="BT105" s="18">
        <v>100.3242558804009</v>
      </c>
      <c r="BU105" s="18">
        <v>100.37444310195187</v>
      </c>
      <c r="BV105" s="43">
        <v>4.6077466106609588</v>
      </c>
      <c r="BW105" s="18">
        <v>100.12286402563636</v>
      </c>
      <c r="BX105" s="18">
        <v>100.1729505008868</v>
      </c>
      <c r="BY105" s="43">
        <v>4.6170148496914409</v>
      </c>
      <c r="BZ105" s="20">
        <v>101.28040692877707</v>
      </c>
      <c r="CA105" s="20">
        <v>101.33107246500957</v>
      </c>
      <c r="CB105" s="21">
        <v>4.564246570662764</v>
      </c>
      <c r="CC105" s="18">
        <v>101.05446274690127</v>
      </c>
      <c r="CD105" s="18">
        <v>101.10501525452852</v>
      </c>
      <c r="CE105" s="43">
        <v>4.5744516118777252</v>
      </c>
      <c r="CF105" s="18">
        <v>100.82062955907455</v>
      </c>
      <c r="CG105" s="18">
        <v>100.87106509162035</v>
      </c>
      <c r="CH105" s="166">
        <v>4.5850611330406306</v>
      </c>
      <c r="CI105" s="18">
        <v>100.59399285046715</v>
      </c>
      <c r="CJ105" s="18">
        <v>100.64431500797113</v>
      </c>
      <c r="CK105" s="43">
        <v>4.5953912047925369</v>
      </c>
      <c r="CL105" s="18">
        <v>100.35944295583273</v>
      </c>
      <c r="CM105" s="18">
        <v>100.40964777972259</v>
      </c>
      <c r="CN105" s="43">
        <v>4.6061310862739671</v>
      </c>
      <c r="CO105" s="18">
        <v>100.12452799171709</v>
      </c>
      <c r="CP105" s="18">
        <v>100.17461529936676</v>
      </c>
      <c r="CQ105" s="43">
        <v>4.6169381196807411</v>
      </c>
      <c r="CR105" s="18">
        <v>101.29696625519786</v>
      </c>
      <c r="CS105" s="18">
        <v>101.34764007523547</v>
      </c>
      <c r="CT105" s="43">
        <v>4.5635004392471581</v>
      </c>
      <c r="CU105" s="18">
        <v>101.06056270059057</v>
      </c>
      <c r="CV105" s="18">
        <v>101.11111825972043</v>
      </c>
      <c r="CW105" s="43">
        <v>4.5741755007791838</v>
      </c>
      <c r="CX105" s="18">
        <v>100.83144121989193</v>
      </c>
      <c r="CY105" s="18">
        <v>100.88188216097241</v>
      </c>
      <c r="CZ105" s="43">
        <v>4.58456949942717</v>
      </c>
      <c r="DA105" s="18">
        <v>100.59432651077901</v>
      </c>
      <c r="DB105" s="18">
        <v>100.64464883519661</v>
      </c>
      <c r="DC105" s="43">
        <v>4.5953759623855763</v>
      </c>
      <c r="DD105" s="166">
        <v>100.35684957583304</v>
      </c>
      <c r="DE105" s="166">
        <v>100.40705310238422</v>
      </c>
      <c r="DF105" s="43">
        <v>4.6062501159992477</v>
      </c>
      <c r="DG105" s="18">
        <v>100.13436531772521</v>
      </c>
      <c r="DH105" s="18">
        <v>100.18445754649845</v>
      </c>
      <c r="DI105" s="43">
        <v>4.6164845458722041</v>
      </c>
      <c r="DJ105">
        <v>101.28486094240549</v>
      </c>
      <c r="DK105">
        <v>101.33552870675886</v>
      </c>
      <c r="DL105">
        <v>4.5640458573849845</v>
      </c>
      <c r="DM105" s="166">
        <v>101.05815619096025</v>
      </c>
      <c r="DN105" s="166">
        <v>101.10871054623335</v>
      </c>
      <c r="DO105" s="166">
        <v>4.5742844261525368</v>
      </c>
      <c r="DP105" s="43">
        <v>100.82353766501626</v>
      </c>
      <c r="DQ105" s="43">
        <v>100.87397465234243</v>
      </c>
      <c r="DR105" s="43">
        <v>4.5849288837282884</v>
      </c>
      <c r="DS105" s="18">
        <v>100.59614152020052</v>
      </c>
      <c r="DT105" s="18">
        <v>100.6464647525768</v>
      </c>
      <c r="DU105" s="43">
        <v>4.595293050153149</v>
      </c>
    </row>
    <row r="106" spans="1:125" x14ac:dyDescent="0.35">
      <c r="A106" s="9" t="s">
        <v>397</v>
      </c>
      <c r="B106" s="15" t="s">
        <v>149</v>
      </c>
      <c r="C106" s="16">
        <v>43942</v>
      </c>
      <c r="D106" s="16">
        <v>45037</v>
      </c>
      <c r="E106" s="30">
        <v>2.94</v>
      </c>
      <c r="F106" s="18"/>
      <c r="G106" s="18"/>
      <c r="H106" s="43"/>
      <c r="I106" s="18"/>
      <c r="J106" s="18"/>
      <c r="K106" s="43"/>
      <c r="L106" s="18"/>
      <c r="M106" s="18"/>
      <c r="N106" s="64"/>
      <c r="O106" s="18"/>
      <c r="P106" s="18"/>
      <c r="Q106" s="64"/>
      <c r="R106" s="18"/>
      <c r="S106" s="18"/>
      <c r="T106" s="43"/>
      <c r="U106" s="18"/>
      <c r="V106" s="18"/>
      <c r="W106" s="43"/>
      <c r="X106" s="18"/>
      <c r="Y106" s="18"/>
      <c r="Z106" s="43"/>
      <c r="AA106" s="18"/>
      <c r="AB106" s="18"/>
      <c r="AC106" s="43"/>
      <c r="AD106" s="18"/>
      <c r="AE106" s="18"/>
      <c r="AF106" s="43"/>
      <c r="AG106" s="18"/>
      <c r="AH106" s="18"/>
      <c r="AI106" s="43"/>
      <c r="AJ106" s="18"/>
      <c r="AK106" s="18"/>
      <c r="AL106" s="43"/>
      <c r="AM106" s="18"/>
      <c r="AN106" s="18"/>
      <c r="AO106" s="43"/>
      <c r="AP106" s="18"/>
      <c r="AQ106" s="18"/>
      <c r="AR106" s="43"/>
      <c r="AS106" s="18"/>
      <c r="AT106" s="18"/>
      <c r="AU106" s="43"/>
      <c r="AV106" s="18"/>
      <c r="AW106" s="18"/>
      <c r="AX106" s="43"/>
      <c r="AY106" s="128"/>
      <c r="AZ106" s="128"/>
      <c r="BA106" s="43"/>
      <c r="BB106" s="18"/>
      <c r="BC106" s="18"/>
      <c r="BD106" s="43"/>
      <c r="BE106" s="18"/>
      <c r="BF106" s="18"/>
      <c r="BG106" s="43"/>
      <c r="BH106" s="18"/>
      <c r="BI106" s="18"/>
      <c r="BJ106" s="43"/>
      <c r="BK106" s="18"/>
      <c r="BL106" s="18"/>
      <c r="BM106" s="43"/>
      <c r="BN106" s="18"/>
      <c r="BO106" s="18"/>
      <c r="BP106" s="43"/>
      <c r="BQ106" s="18"/>
      <c r="BR106" s="18"/>
      <c r="BS106" s="43"/>
      <c r="BT106" s="18"/>
      <c r="BU106" s="18"/>
      <c r="BV106" s="43"/>
      <c r="BW106" s="18"/>
      <c r="BX106" s="18"/>
      <c r="BY106" s="43"/>
      <c r="BZ106" s="20"/>
      <c r="CA106" s="20"/>
      <c r="CB106" s="21"/>
      <c r="CC106" s="18"/>
      <c r="CD106" s="18"/>
      <c r="CE106" s="43"/>
      <c r="CF106" s="18"/>
      <c r="CG106" s="18"/>
      <c r="CH106" s="166"/>
      <c r="CI106" s="18"/>
      <c r="CJ106" s="18"/>
      <c r="CK106" s="43"/>
      <c r="CL106" s="18"/>
      <c r="CM106" s="18"/>
      <c r="CN106" s="43"/>
      <c r="CO106" s="18"/>
      <c r="CP106" s="18"/>
      <c r="CQ106" s="43"/>
      <c r="CR106" s="18"/>
      <c r="CS106" s="18"/>
      <c r="CT106" s="43"/>
      <c r="CU106" s="18"/>
      <c r="CV106" s="18"/>
      <c r="CW106" s="43"/>
      <c r="CX106" s="18"/>
      <c r="CY106" s="18"/>
      <c r="CZ106" s="43"/>
      <c r="DA106" s="18"/>
      <c r="DB106" s="18"/>
      <c r="DC106" s="43"/>
      <c r="DD106" s="166"/>
      <c r="DE106" s="166"/>
      <c r="DF106" s="43"/>
      <c r="DG106" s="18"/>
      <c r="DH106" s="18"/>
      <c r="DI106" s="43"/>
      <c r="DM106" s="166">
        <v>99.95</v>
      </c>
      <c r="DN106" s="166">
        <v>100</v>
      </c>
      <c r="DO106" s="166">
        <v>2.94</v>
      </c>
      <c r="DP106" s="43">
        <v>99.652126840638374</v>
      </c>
      <c r="DQ106" s="43">
        <v>99.701977829553144</v>
      </c>
      <c r="DR106" s="43">
        <v>3.05</v>
      </c>
      <c r="DS106" s="18">
        <v>99.660364361031327</v>
      </c>
      <c r="DT106" s="18">
        <v>99.710219470766702</v>
      </c>
      <c r="DU106" s="43">
        <v>3.05</v>
      </c>
    </row>
    <row r="107" spans="1:125" x14ac:dyDescent="0.35">
      <c r="A107" s="9" t="s">
        <v>261</v>
      </c>
      <c r="B107" s="22" t="s">
        <v>9</v>
      </c>
      <c r="C107" s="23">
        <v>38104</v>
      </c>
      <c r="D107" s="23">
        <v>45043</v>
      </c>
      <c r="E107" s="31">
        <v>4.5</v>
      </c>
      <c r="F107" s="18">
        <v>99.480997419363717</v>
      </c>
      <c r="G107" s="18">
        <v>99.530762800764094</v>
      </c>
      <c r="H107" s="43">
        <v>4.59</v>
      </c>
      <c r="I107" s="18">
        <v>99.280602863281871</v>
      </c>
      <c r="J107" s="18">
        <v>99.330267997280501</v>
      </c>
      <c r="K107" s="43">
        <v>4.63</v>
      </c>
      <c r="L107" s="18">
        <v>100.89625164216342</v>
      </c>
      <c r="M107" s="18">
        <v>100.94672500466575</v>
      </c>
      <c r="N107" s="64">
        <v>4.4577969218833111</v>
      </c>
      <c r="O107" s="18">
        <v>100.69202248580251</v>
      </c>
      <c r="P107" s="18">
        <v>100.74239368264382</v>
      </c>
      <c r="Q107" s="64">
        <v>4.4668384733598723</v>
      </c>
      <c r="R107" s="18">
        <v>100.46630978630647</v>
      </c>
      <c r="S107" s="18">
        <v>100.51656807034163</v>
      </c>
      <c r="T107" s="43">
        <v>4.476873898888881</v>
      </c>
      <c r="U107" s="18">
        <v>100.24729347008417</v>
      </c>
      <c r="V107" s="18">
        <v>100.29744219117975</v>
      </c>
      <c r="W107" s="43">
        <v>4.4866547956651024</v>
      </c>
      <c r="X107" s="18">
        <v>100.03500701243814</v>
      </c>
      <c r="Y107" s="18">
        <v>100.08504953720674</v>
      </c>
      <c r="Z107" s="43">
        <v>4.4961760231003529</v>
      </c>
      <c r="AA107" s="18">
        <v>101.04647224659887</v>
      </c>
      <c r="AB107" s="18">
        <v>101.09702075697734</v>
      </c>
      <c r="AC107" s="43">
        <v>4.451169743980242</v>
      </c>
      <c r="AD107" s="18">
        <v>100.84540581041843</v>
      </c>
      <c r="AE107" s="18">
        <v>100.89585373728707</v>
      </c>
      <c r="AF107" s="43">
        <v>4.4600445244431093</v>
      </c>
      <c r="AG107" s="18">
        <v>100.637287922022</v>
      </c>
      <c r="AH107" s="18">
        <v>100.68763173789094</v>
      </c>
      <c r="AI107" s="43">
        <v>4.4692678954991774</v>
      </c>
      <c r="AJ107" s="18">
        <v>100.42881447082193</v>
      </c>
      <c r="AK107" s="18">
        <v>100.47905399782084</v>
      </c>
      <c r="AL107" s="43">
        <v>4.4785453494591962</v>
      </c>
      <c r="AM107" s="18">
        <v>100.24020975065579</v>
      </c>
      <c r="AN107" s="18">
        <v>100.29035492811985</v>
      </c>
      <c r="AO107" s="43">
        <v>4.4869718560924845</v>
      </c>
      <c r="AP107" s="18">
        <v>100.02434131279436</v>
      </c>
      <c r="AQ107" s="18">
        <v>100.07437850204538</v>
      </c>
      <c r="AR107" s="43">
        <v>4.4966554550304068</v>
      </c>
      <c r="AS107" s="18">
        <v>101.07797858255969</v>
      </c>
      <c r="AT107" s="18">
        <v>101.12854285398669</v>
      </c>
      <c r="AU107" s="43">
        <v>4.4497822998372225</v>
      </c>
      <c r="AV107" s="18">
        <v>100.86682107440411</v>
      </c>
      <c r="AW107" s="18">
        <v>100.91727971426124</v>
      </c>
      <c r="AX107" s="43">
        <v>4.4590976022554019</v>
      </c>
      <c r="AY107" s="128">
        <v>100.66213839117391</v>
      </c>
      <c r="AZ107" s="128">
        <v>100.71249463849315</v>
      </c>
      <c r="BA107" s="43">
        <v>4.4681645670209251</v>
      </c>
      <c r="BB107" s="18">
        <v>100.45028444421808</v>
      </c>
      <c r="BC107" s="18">
        <v>100.50053471157386</v>
      </c>
      <c r="BD107" s="43">
        <v>4.4775881172319476</v>
      </c>
      <c r="BE107" s="18">
        <v>100.23807568954592</v>
      </c>
      <c r="BF107" s="18">
        <v>100.28821979944564</v>
      </c>
      <c r="BG107" s="43">
        <v>4.4870673833866119</v>
      </c>
      <c r="BH107" s="18">
        <v>100.03237399468016</v>
      </c>
      <c r="BI107" s="18">
        <v>100.0824152022813</v>
      </c>
      <c r="BJ107" s="43">
        <v>4.4962943698998838</v>
      </c>
      <c r="BK107" s="18">
        <v>101.12866072419406</v>
      </c>
      <c r="BL107" s="18">
        <v>101.17925034936874</v>
      </c>
      <c r="BM107" s="43">
        <v>4.4475522248500985</v>
      </c>
      <c r="BN107" s="18">
        <v>100.91966339153268</v>
      </c>
      <c r="BO107" s="18">
        <v>100.97014846576556</v>
      </c>
      <c r="BP107" s="43">
        <v>4.4567627842260213</v>
      </c>
      <c r="BQ107" s="18">
        <v>100.68869309743215</v>
      </c>
      <c r="BR107" s="18">
        <v>100.73906262874652</v>
      </c>
      <c r="BS107" s="43">
        <v>4.4669861745526083</v>
      </c>
      <c r="BT107" s="18">
        <v>100.46458735453233</v>
      </c>
      <c r="BU107" s="18">
        <v>100.51484477692078</v>
      </c>
      <c r="BV107" s="43">
        <v>4.4769506533956713</v>
      </c>
      <c r="BW107" s="18">
        <v>100.26186998608401</v>
      </c>
      <c r="BX107" s="18">
        <v>100.31202599908355</v>
      </c>
      <c r="BY107" s="43">
        <v>4.4860025058621709</v>
      </c>
      <c r="BZ107" s="20">
        <v>100.03710105777905</v>
      </c>
      <c r="CA107" s="20">
        <v>100.0871446300941</v>
      </c>
      <c r="CB107" s="21">
        <v>4.4960819060542416</v>
      </c>
      <c r="CC107" s="18">
        <v>101.17037414814091</v>
      </c>
      <c r="CD107" s="18">
        <v>101.22098464046114</v>
      </c>
      <c r="CE107" s="43">
        <v>4.4457184604398838</v>
      </c>
      <c r="CF107" s="18">
        <v>100.94183537024009</v>
      </c>
      <c r="CG107" s="18">
        <v>100.99233153600808</v>
      </c>
      <c r="CH107" s="166">
        <v>4.455783851663587</v>
      </c>
      <c r="CI107" s="18">
        <v>100.72034175953587</v>
      </c>
      <c r="CJ107" s="18">
        <v>100.77072712309742</v>
      </c>
      <c r="CK107" s="43">
        <v>4.4655825441281012</v>
      </c>
      <c r="CL107" s="18">
        <v>100.49112657282939</v>
      </c>
      <c r="CM107" s="18">
        <v>100.54139727146512</v>
      </c>
      <c r="CN107" s="43">
        <v>4.4757683124791372</v>
      </c>
      <c r="CO107" s="18">
        <v>100.26156687054004</v>
      </c>
      <c r="CP107" s="18">
        <v>100.31172273190599</v>
      </c>
      <c r="CQ107" s="43">
        <v>4.4860160681585945</v>
      </c>
      <c r="CR107" s="18">
        <v>100.03908380749371</v>
      </c>
      <c r="CS107" s="18">
        <v>100.08912837167955</v>
      </c>
      <c r="CT107" s="43">
        <v>4.4959927948311371</v>
      </c>
      <c r="CU107" s="18">
        <v>101.14478856432942</v>
      </c>
      <c r="CV107" s="18">
        <v>101.19538625745814</v>
      </c>
      <c r="CW107" s="43">
        <v>4.4468430492979598</v>
      </c>
      <c r="CX107" s="18">
        <v>100.92695456927051</v>
      </c>
      <c r="CY107" s="18">
        <v>100.97744329091596</v>
      </c>
      <c r="CZ107" s="43">
        <v>4.4564408182087787</v>
      </c>
      <c r="DA107" s="18">
        <v>100.70151903486827</v>
      </c>
      <c r="DB107" s="18">
        <v>100.75189498235945</v>
      </c>
      <c r="DC107" s="43">
        <v>4.4664172329343295</v>
      </c>
      <c r="DD107" s="166">
        <v>100.47573698777346</v>
      </c>
      <c r="DE107" s="166">
        <v>100.52599998776734</v>
      </c>
      <c r="DF107" s="43">
        <v>4.4764538532793399</v>
      </c>
      <c r="DG107" s="18">
        <v>100.26420735220397</v>
      </c>
      <c r="DH107" s="18">
        <v>100.3143645344712</v>
      </c>
      <c r="DI107" s="43">
        <v>4.4858979278622231</v>
      </c>
      <c r="DJ107">
        <v>100.03775312159958</v>
      </c>
      <c r="DK107">
        <v>100.08779702010963</v>
      </c>
      <c r="DL107">
        <v>4.4960525997948189</v>
      </c>
      <c r="DM107" s="166">
        <v>101.15276993145724</v>
      </c>
      <c r="DN107" s="166">
        <v>101.20337161726587</v>
      </c>
      <c r="DO107" s="166">
        <v>4.4464921751996993</v>
      </c>
      <c r="DP107" s="43">
        <v>100.92754380957751</v>
      </c>
      <c r="DQ107" s="43">
        <v>100.97803282599051</v>
      </c>
      <c r="DR107" s="43">
        <v>4.4564148003898874</v>
      </c>
      <c r="DS107" s="18">
        <v>100.70925372137613</v>
      </c>
      <c r="DT107" s="18">
        <v>100.7596335381452</v>
      </c>
      <c r="DU107" s="43">
        <v>4.4660742025192137</v>
      </c>
    </row>
    <row r="108" spans="1:125" x14ac:dyDescent="0.35">
      <c r="A108" s="214" t="s">
        <v>620</v>
      </c>
      <c r="B108" s="22"/>
      <c r="C108" s="23"/>
      <c r="D108" s="23"/>
      <c r="E108" s="31"/>
      <c r="F108" s="18"/>
      <c r="G108" s="18"/>
      <c r="H108" s="43"/>
      <c r="I108" s="18"/>
      <c r="J108" s="18"/>
      <c r="K108" s="43"/>
      <c r="L108" s="18"/>
      <c r="M108" s="18"/>
      <c r="N108" s="64"/>
      <c r="O108" s="18"/>
      <c r="P108" s="18"/>
      <c r="Q108" s="64"/>
      <c r="R108" s="18"/>
      <c r="S108" s="18"/>
      <c r="T108" s="43"/>
      <c r="U108" s="18"/>
      <c r="V108" s="18"/>
      <c r="W108" s="43"/>
      <c r="X108" s="18"/>
      <c r="Y108" s="18"/>
      <c r="Z108" s="43"/>
      <c r="AA108" s="18"/>
      <c r="AB108" s="18"/>
      <c r="AC108" s="43"/>
      <c r="AD108" s="18"/>
      <c r="AE108" s="18"/>
      <c r="AF108" s="43"/>
      <c r="AG108" s="18"/>
      <c r="AH108" s="18"/>
      <c r="AI108" s="43"/>
      <c r="AJ108" s="18"/>
      <c r="AK108" s="18"/>
      <c r="AL108" s="43"/>
      <c r="AM108" s="18"/>
      <c r="AN108" s="18"/>
      <c r="AO108" s="43"/>
      <c r="AP108" s="18"/>
      <c r="AQ108" s="18"/>
      <c r="AR108" s="43"/>
      <c r="AS108" s="18"/>
      <c r="AT108" s="18"/>
      <c r="AU108" s="43"/>
      <c r="AV108" s="18"/>
      <c r="AW108" s="18"/>
      <c r="AX108" s="43"/>
      <c r="AY108" s="128"/>
      <c r="AZ108" s="128"/>
      <c r="BA108" s="43"/>
      <c r="BB108" s="18"/>
      <c r="BC108" s="18"/>
      <c r="BD108" s="43"/>
      <c r="BE108" s="18"/>
      <c r="BF108" s="18"/>
      <c r="BG108" s="43"/>
      <c r="BH108" s="18"/>
      <c r="BI108" s="18"/>
      <c r="BJ108" s="43"/>
      <c r="BK108" s="18"/>
      <c r="BL108" s="18"/>
      <c r="BM108" s="43"/>
      <c r="BN108" s="18"/>
      <c r="BO108" s="18"/>
      <c r="BP108" s="43"/>
      <c r="BQ108" s="18"/>
      <c r="BR108" s="18"/>
      <c r="BS108" s="43"/>
      <c r="BT108" s="18"/>
      <c r="BU108" s="18"/>
      <c r="BV108" s="43"/>
      <c r="BW108" s="18"/>
      <c r="BX108" s="18"/>
      <c r="BY108" s="43"/>
      <c r="BZ108" s="20"/>
      <c r="CA108" s="20"/>
      <c r="CB108" s="21"/>
      <c r="CC108" s="18"/>
      <c r="CD108" s="18"/>
      <c r="CE108" s="43"/>
      <c r="CF108" s="18"/>
      <c r="CG108" s="18"/>
      <c r="CH108" s="166"/>
      <c r="CI108" s="18"/>
      <c r="CJ108" s="18"/>
      <c r="CK108" s="43"/>
      <c r="CL108" s="18"/>
      <c r="CM108" s="18"/>
      <c r="CN108" s="43"/>
      <c r="CO108" s="18"/>
      <c r="CP108" s="18"/>
      <c r="CQ108" s="43"/>
      <c r="CR108" s="18"/>
      <c r="CS108" s="18"/>
      <c r="CT108" s="43"/>
      <c r="CU108" s="18"/>
      <c r="CV108" s="18"/>
      <c r="CW108" s="43"/>
      <c r="CX108" s="18"/>
      <c r="CY108" s="18"/>
      <c r="CZ108" s="43"/>
      <c r="DA108" s="18"/>
      <c r="DB108" s="18"/>
      <c r="DC108" s="43"/>
      <c r="DD108" s="166"/>
      <c r="DE108" s="166"/>
      <c r="DF108" s="43"/>
      <c r="DG108" s="18"/>
      <c r="DH108" s="18"/>
      <c r="DI108" s="43"/>
      <c r="DM108" s="166"/>
      <c r="DN108" s="166"/>
      <c r="DO108" s="166"/>
      <c r="DP108" s="43">
        <v>99.95</v>
      </c>
      <c r="DQ108" s="43">
        <v>100</v>
      </c>
      <c r="DR108" s="43">
        <v>3.05</v>
      </c>
      <c r="DS108" s="18">
        <v>99.95</v>
      </c>
      <c r="DT108" s="18">
        <v>100</v>
      </c>
      <c r="DU108" s="43">
        <v>3.05</v>
      </c>
    </row>
    <row r="109" spans="1:125" x14ac:dyDescent="0.35">
      <c r="A109" s="9" t="s">
        <v>275</v>
      </c>
      <c r="B109" s="22" t="s">
        <v>149</v>
      </c>
      <c r="C109" s="23">
        <v>43294</v>
      </c>
      <c r="D109" s="23">
        <v>45120</v>
      </c>
      <c r="E109" s="31">
        <v>3.35</v>
      </c>
      <c r="F109" s="18"/>
      <c r="G109" s="18"/>
      <c r="H109" s="43"/>
      <c r="I109" s="18"/>
      <c r="J109" s="18"/>
      <c r="K109" s="43"/>
      <c r="L109" s="18"/>
      <c r="M109" s="18"/>
      <c r="N109" s="64"/>
      <c r="O109" s="18"/>
      <c r="P109" s="18"/>
      <c r="Q109" s="64"/>
      <c r="R109" s="18"/>
      <c r="S109" s="18"/>
      <c r="T109" s="43"/>
      <c r="U109" s="18"/>
      <c r="V109" s="18"/>
      <c r="W109" s="43"/>
      <c r="X109" s="18"/>
      <c r="Y109" s="18"/>
      <c r="Z109" s="43"/>
      <c r="AA109" s="18"/>
      <c r="AB109" s="18"/>
      <c r="AC109" s="43"/>
      <c r="AD109" s="18"/>
      <c r="AE109" s="18"/>
      <c r="AF109" s="43"/>
      <c r="AG109" s="18"/>
      <c r="AH109" s="18"/>
      <c r="AI109" s="43"/>
      <c r="AJ109" s="18"/>
      <c r="AK109" s="18"/>
      <c r="AL109" s="43"/>
      <c r="AM109" s="18"/>
      <c r="AN109" s="18"/>
      <c r="AO109" s="43"/>
      <c r="AP109" s="18"/>
      <c r="AQ109" s="18"/>
      <c r="AR109" s="43"/>
      <c r="AS109" s="18"/>
      <c r="AT109" s="18"/>
      <c r="AU109" s="43"/>
      <c r="AV109" s="18"/>
      <c r="AW109" s="18"/>
      <c r="AX109" s="43"/>
      <c r="AY109" s="128">
        <v>99.95</v>
      </c>
      <c r="AZ109" s="128">
        <v>100</v>
      </c>
      <c r="BA109" s="43">
        <v>3.35</v>
      </c>
      <c r="BB109" s="18">
        <v>99.95</v>
      </c>
      <c r="BC109" s="18">
        <v>100</v>
      </c>
      <c r="BD109" s="43">
        <v>3.35</v>
      </c>
      <c r="BE109" s="18">
        <v>99.95</v>
      </c>
      <c r="BF109" s="18">
        <v>100</v>
      </c>
      <c r="BG109" s="43">
        <v>3.35</v>
      </c>
      <c r="BH109" s="18">
        <v>100.34252755603502</v>
      </c>
      <c r="BI109" s="18">
        <v>100.39272391799402</v>
      </c>
      <c r="BJ109" s="43">
        <v>3.26</v>
      </c>
      <c r="BK109" s="18">
        <v>100.33601826029305</v>
      </c>
      <c r="BL109" s="18">
        <v>100.38621136597602</v>
      </c>
      <c r="BM109" s="43">
        <v>3.26</v>
      </c>
      <c r="BN109" s="18">
        <v>100.32991271327846</v>
      </c>
      <c r="BO109" s="18">
        <v>100.38010276466079</v>
      </c>
      <c r="BP109" s="43">
        <v>3.26</v>
      </c>
      <c r="BQ109" s="18">
        <v>101.53659285251557</v>
      </c>
      <c r="BR109" s="18">
        <v>101.58738654578846</v>
      </c>
      <c r="BS109" s="43">
        <v>2.97</v>
      </c>
      <c r="BT109" s="18">
        <v>101.50850974327732</v>
      </c>
      <c r="BU109" s="18">
        <v>101.55928938797129</v>
      </c>
      <c r="BV109" s="43">
        <v>2.97</v>
      </c>
      <c r="BW109" s="18">
        <v>101.48308384375186</v>
      </c>
      <c r="BX109" s="18">
        <v>101.53385076913642</v>
      </c>
      <c r="BY109" s="43">
        <v>2.97</v>
      </c>
      <c r="BZ109" s="20">
        <v>101.17568400011019</v>
      </c>
      <c r="CA109" s="20">
        <v>101.22629714868454</v>
      </c>
      <c r="CB109" s="21">
        <v>3.04</v>
      </c>
      <c r="CC109" s="18">
        <v>101.15342079146745</v>
      </c>
      <c r="CD109" s="18">
        <v>101.20402280286888</v>
      </c>
      <c r="CE109" s="43">
        <v>3.04</v>
      </c>
      <c r="CF109" s="18">
        <v>101.13035740218216</v>
      </c>
      <c r="CG109" s="18">
        <v>101.18094787612021</v>
      </c>
      <c r="CH109" s="166">
        <v>3.04</v>
      </c>
      <c r="CI109" s="18">
        <v>100.82639392311326</v>
      </c>
      <c r="CJ109" s="18">
        <v>100.8768323392829</v>
      </c>
      <c r="CK109" s="43">
        <v>3.1150000000000002</v>
      </c>
      <c r="CL109" s="18">
        <v>100.80887650409389</v>
      </c>
      <c r="CM109" s="18">
        <v>100.85930615717247</v>
      </c>
      <c r="CN109" s="43">
        <v>3.1150000000000002</v>
      </c>
      <c r="CO109" s="18">
        <v>100.79131303748923</v>
      </c>
      <c r="CP109" s="18">
        <v>100.84173390444144</v>
      </c>
      <c r="CQ109" s="43">
        <v>3.1150000000000002</v>
      </c>
      <c r="CR109" s="18">
        <v>100.47521331022001</v>
      </c>
      <c r="CS109" s="18">
        <v>100.52547604824413</v>
      </c>
      <c r="CT109" s="43">
        <v>3.2</v>
      </c>
      <c r="CU109" s="18">
        <v>100.46398174217697</v>
      </c>
      <c r="CV109" s="18">
        <v>100.51423886160777</v>
      </c>
      <c r="CW109" s="43">
        <v>3.2</v>
      </c>
      <c r="CX109" s="18">
        <v>100.45308361067084</v>
      </c>
      <c r="CY109" s="18">
        <v>100.50333527830999</v>
      </c>
      <c r="CZ109" s="43">
        <v>3.2</v>
      </c>
      <c r="DA109" s="18">
        <v>101.30101745161676</v>
      </c>
      <c r="DB109" s="18">
        <v>101.35169329826589</v>
      </c>
      <c r="DC109" s="43">
        <v>2.94</v>
      </c>
      <c r="DD109" s="166">
        <v>101.07535617919869</v>
      </c>
      <c r="DE109" s="166">
        <v>101.12591913876807</v>
      </c>
      <c r="DF109" s="43">
        <v>3</v>
      </c>
      <c r="DG109" s="18">
        <v>101.05040118880096</v>
      </c>
      <c r="DH109" s="18">
        <v>101.10095166463327</v>
      </c>
      <c r="DI109" s="43">
        <v>3</v>
      </c>
      <c r="DJ109">
        <v>101.02365979568049</v>
      </c>
      <c r="DK109">
        <v>101.07419689412754</v>
      </c>
      <c r="DL109">
        <v>3</v>
      </c>
      <c r="DM109" s="166">
        <v>101.17863691765889</v>
      </c>
      <c r="DN109" s="166">
        <v>101.22925154343061</v>
      </c>
      <c r="DO109" s="166">
        <v>2.94</v>
      </c>
      <c r="DP109" s="43">
        <v>100.82424672973255</v>
      </c>
      <c r="DQ109" s="43">
        <v>100.87468407176843</v>
      </c>
      <c r="DR109" s="43">
        <v>3.05</v>
      </c>
      <c r="DS109" s="18">
        <v>100.80193487319718</v>
      </c>
      <c r="DT109" s="18">
        <v>100.85236105372404</v>
      </c>
      <c r="DU109" s="43">
        <v>3.05</v>
      </c>
    </row>
    <row r="110" spans="1:125" x14ac:dyDescent="0.35">
      <c r="A110" s="9" t="s">
        <v>181</v>
      </c>
      <c r="B110" s="15" t="s">
        <v>149</v>
      </c>
      <c r="C110" s="16">
        <v>42202</v>
      </c>
      <c r="D110" s="16">
        <v>45124</v>
      </c>
      <c r="E110" s="30">
        <v>4.75</v>
      </c>
      <c r="F110" s="18">
        <v>100.81033945859816</v>
      </c>
      <c r="G110" s="18">
        <v>100.86076984351992</v>
      </c>
      <c r="H110" s="43">
        <v>4.59</v>
      </c>
      <c r="I110" s="18">
        <v>100.5878405603822</v>
      </c>
      <c r="J110" s="18">
        <v>100.6381596402023</v>
      </c>
      <c r="K110" s="43">
        <v>4.63</v>
      </c>
      <c r="L110" s="18">
        <v>100.95002906402718</v>
      </c>
      <c r="M110" s="18">
        <v>101.00052932869151</v>
      </c>
      <c r="N110" s="64">
        <v>4.5599999999999996</v>
      </c>
      <c r="O110" s="18">
        <v>105.00997150326143</v>
      </c>
      <c r="P110" s="18">
        <v>105.06250275463874</v>
      </c>
      <c r="Q110" s="64">
        <v>3.8</v>
      </c>
      <c r="R110" s="18">
        <v>104.94409698007641</v>
      </c>
      <c r="S110" s="18">
        <v>104.99659527771526</v>
      </c>
      <c r="T110" s="43">
        <v>3.8</v>
      </c>
      <c r="U110" s="18">
        <v>104.8800733824208</v>
      </c>
      <c r="V110" s="18">
        <v>104.93253965224692</v>
      </c>
      <c r="W110" s="43">
        <v>3.8</v>
      </c>
      <c r="X110" s="18">
        <v>104.71260922840784</v>
      </c>
      <c r="Y110" s="18">
        <v>104.76499172426998</v>
      </c>
      <c r="Z110" s="43">
        <v>3.82</v>
      </c>
      <c r="AA110" s="18">
        <v>104.64961174091285</v>
      </c>
      <c r="AB110" s="18">
        <v>104.70196272227398</v>
      </c>
      <c r="AC110" s="43">
        <v>3.82</v>
      </c>
      <c r="AD110" s="18">
        <v>104.58845335755069</v>
      </c>
      <c r="AE110" s="18">
        <v>104.6407737444229</v>
      </c>
      <c r="AF110" s="43">
        <v>3.82</v>
      </c>
      <c r="AG110" s="18">
        <v>104.52505621747039</v>
      </c>
      <c r="AH110" s="18">
        <v>104.57734488991534</v>
      </c>
      <c r="AI110" s="43">
        <v>3.82</v>
      </c>
      <c r="AJ110" s="18">
        <v>106.01808655994643</v>
      </c>
      <c r="AK110" s="18">
        <v>106.07112212100692</v>
      </c>
      <c r="AL110" s="43">
        <v>3.51</v>
      </c>
      <c r="AM110" s="18">
        <v>105.88996504037631</v>
      </c>
      <c r="AN110" s="18">
        <v>105.94293650863062</v>
      </c>
      <c r="AO110" s="43">
        <v>3.52</v>
      </c>
      <c r="AP110" s="18">
        <v>105.80115651621828</v>
      </c>
      <c r="AQ110" s="18">
        <v>105.85408355799727</v>
      </c>
      <c r="AR110" s="43">
        <v>3.52</v>
      </c>
      <c r="AS110" s="18">
        <v>105.72043878400048</v>
      </c>
      <c r="AT110" s="18">
        <v>105.77332544672383</v>
      </c>
      <c r="AU110" s="43">
        <v>3.52</v>
      </c>
      <c r="AV110" s="18">
        <v>105.63390648983504</v>
      </c>
      <c r="AW110" s="18">
        <v>105.68674986476742</v>
      </c>
      <c r="AX110" s="43">
        <v>3.52</v>
      </c>
      <c r="AY110" s="128">
        <v>106.35254624842274</v>
      </c>
      <c r="AZ110" s="128">
        <v>106.40574912298423</v>
      </c>
      <c r="BA110" s="43">
        <v>3.35</v>
      </c>
      <c r="BB110" s="18">
        <v>106.25261069195309</v>
      </c>
      <c r="BC110" s="18">
        <v>106.30576357373995</v>
      </c>
      <c r="BD110" s="43">
        <v>3.35</v>
      </c>
      <c r="BE110" s="18">
        <v>106.15239275515229</v>
      </c>
      <c r="BF110" s="18">
        <v>106.20549550290374</v>
      </c>
      <c r="BG110" s="43">
        <v>3.35</v>
      </c>
      <c r="BH110" s="18">
        <v>106.46239537693857</v>
      </c>
      <c r="BI110" s="18">
        <v>106.51565320354034</v>
      </c>
      <c r="BJ110" s="43">
        <v>3.26</v>
      </c>
      <c r="BK110" s="18">
        <v>106.35466855263685</v>
      </c>
      <c r="BL110" s="18">
        <v>106.40787248888128</v>
      </c>
      <c r="BM110" s="43">
        <v>3.26</v>
      </c>
      <c r="BN110" s="18">
        <v>106.25362364446589</v>
      </c>
      <c r="BO110" s="18">
        <v>106.30677703298238</v>
      </c>
      <c r="BP110" s="43">
        <v>3.26</v>
      </c>
      <c r="BQ110" s="18">
        <v>106.31417810678472</v>
      </c>
      <c r="BR110" s="18">
        <v>106.36736178767856</v>
      </c>
      <c r="BS110" s="43">
        <v>3.22</v>
      </c>
      <c r="BT110" s="18">
        <v>107.26738009083414</v>
      </c>
      <c r="BU110" s="18">
        <v>107.32104061113971</v>
      </c>
      <c r="BV110" s="43">
        <v>2.97</v>
      </c>
      <c r="BW110" s="18">
        <v>107.14831829810016</v>
      </c>
      <c r="BX110" s="18">
        <v>107.20191925772902</v>
      </c>
      <c r="BY110" s="43">
        <v>2.97</v>
      </c>
      <c r="BZ110" s="20">
        <v>106.72738233061646</v>
      </c>
      <c r="CA110" s="20">
        <v>106.78077271697495</v>
      </c>
      <c r="CB110" s="21">
        <v>3.04</v>
      </c>
      <c r="CC110" s="18">
        <v>106.60461619768083</v>
      </c>
      <c r="CD110" s="18">
        <v>106.65794517026595</v>
      </c>
      <c r="CE110" s="43">
        <v>3.04</v>
      </c>
      <c r="CF110" s="18">
        <v>106.47743762426077</v>
      </c>
      <c r="CG110" s="18">
        <v>106.53070297574864</v>
      </c>
      <c r="CH110" s="166">
        <v>3.04</v>
      </c>
      <c r="CI110" s="18">
        <v>106.06316681196476</v>
      </c>
      <c r="CJ110" s="18">
        <v>106.11622492442697</v>
      </c>
      <c r="CK110" s="43">
        <v>3.1150000000000002</v>
      </c>
      <c r="CL110" s="18">
        <v>105.94133157821808</v>
      </c>
      <c r="CM110" s="18">
        <v>105.99432874258937</v>
      </c>
      <c r="CN110" s="43">
        <v>3.1150000000000002</v>
      </c>
      <c r="CO110" s="18">
        <v>105.81917607935061</v>
      </c>
      <c r="CP110" s="18">
        <v>105.87211213541832</v>
      </c>
      <c r="CQ110" s="43">
        <v>3.1150000000000002</v>
      </c>
      <c r="CR110" s="18">
        <v>105.39215684842638</v>
      </c>
      <c r="CS110" s="18">
        <v>105.44487928807041</v>
      </c>
      <c r="CT110" s="43">
        <v>3.2</v>
      </c>
      <c r="CU110" s="18">
        <v>105.27613768311824</v>
      </c>
      <c r="CV110" s="18">
        <v>105.32880208416032</v>
      </c>
      <c r="CW110" s="43">
        <v>3.2</v>
      </c>
      <c r="CX110" s="18">
        <v>105.16356283017576</v>
      </c>
      <c r="CY110" s="18">
        <v>105.21617091563357</v>
      </c>
      <c r="CZ110" s="43">
        <v>3.2</v>
      </c>
      <c r="DA110" s="18">
        <v>105.04692647628897</v>
      </c>
      <c r="DB110" s="18">
        <v>105.09947621439616</v>
      </c>
      <c r="DC110" s="43">
        <v>3.2</v>
      </c>
      <c r="DD110" s="166">
        <v>105.59396807912348</v>
      </c>
      <c r="DE110" s="166">
        <v>105.6467914748609</v>
      </c>
      <c r="DF110" s="43">
        <v>3</v>
      </c>
      <c r="DG110" s="18">
        <v>105.46923383777228</v>
      </c>
      <c r="DH110" s="18">
        <v>105.52199483518987</v>
      </c>
      <c r="DI110" s="43">
        <v>3</v>
      </c>
      <c r="DJ110">
        <v>105.33557049707778</v>
      </c>
      <c r="DK110">
        <v>105.38826462939247</v>
      </c>
      <c r="DL110">
        <v>3</v>
      </c>
      <c r="DM110" s="166">
        <v>105.39192617011796</v>
      </c>
      <c r="DN110" s="166">
        <v>105.44464849436513</v>
      </c>
      <c r="DO110" s="166">
        <v>2.94</v>
      </c>
      <c r="DP110" s="43">
        <v>104.92089889484213</v>
      </c>
      <c r="DQ110" s="43">
        <v>104.97338558763593</v>
      </c>
      <c r="DR110" s="43">
        <v>3.05</v>
      </c>
      <c r="DS110" s="18">
        <v>104.7945069752745</v>
      </c>
      <c r="DT110" s="18">
        <v>104.84693044049475</v>
      </c>
      <c r="DU110" s="43">
        <v>3.05</v>
      </c>
    </row>
    <row r="111" spans="1:125" x14ac:dyDescent="0.35">
      <c r="A111" s="9" t="s">
        <v>47</v>
      </c>
      <c r="B111" s="15" t="s">
        <v>9</v>
      </c>
      <c r="C111" s="16">
        <v>37823</v>
      </c>
      <c r="D111" s="16">
        <v>45128</v>
      </c>
      <c r="E111" s="30">
        <v>4.625</v>
      </c>
      <c r="F111" s="18">
        <v>100.13848462562282</v>
      </c>
      <c r="G111" s="18">
        <v>100.18857891508036</v>
      </c>
      <c r="H111" s="43">
        <v>4.59</v>
      </c>
      <c r="I111" s="18">
        <v>99.923382508626915</v>
      </c>
      <c r="J111" s="18">
        <v>99.973369193223519</v>
      </c>
      <c r="K111" s="43">
        <v>4.63</v>
      </c>
      <c r="L111" s="18">
        <v>100.21711557873346</v>
      </c>
      <c r="M111" s="18">
        <v>100.26724920333511</v>
      </c>
      <c r="N111" s="64">
        <v>4.6126726690395357</v>
      </c>
      <c r="O111" s="18">
        <v>100.00197816605321</v>
      </c>
      <c r="P111" s="18">
        <v>100.05200416813727</v>
      </c>
      <c r="Q111" s="64">
        <v>4.6225960573740164</v>
      </c>
      <c r="R111" s="18">
        <v>101.12601058723649</v>
      </c>
      <c r="S111" s="18">
        <v>101.17659888667983</v>
      </c>
      <c r="T111" s="43">
        <v>4.5712151336299698</v>
      </c>
      <c r="U111" s="18">
        <v>100.8974851260223</v>
      </c>
      <c r="V111" s="18">
        <v>100.94795910557508</v>
      </c>
      <c r="W111" s="43">
        <v>4.5815686032473479</v>
      </c>
      <c r="X111" s="18">
        <v>100.67598171714457</v>
      </c>
      <c r="Y111" s="18">
        <v>100.72634488958936</v>
      </c>
      <c r="Z111" s="43">
        <v>4.5916487936395081</v>
      </c>
      <c r="AA111" s="18">
        <v>100.44673289203364</v>
      </c>
      <c r="AB111" s="18">
        <v>100.496981382725</v>
      </c>
      <c r="AC111" s="43">
        <v>4.6021282792430398</v>
      </c>
      <c r="AD111" s="18">
        <v>100.22452834653798</v>
      </c>
      <c r="AE111" s="18">
        <v>100.27466567937766</v>
      </c>
      <c r="AF111" s="43">
        <v>4.612331508327502</v>
      </c>
      <c r="AG111" s="18">
        <v>99.994553867827804</v>
      </c>
      <c r="AH111" s="18">
        <v>100.04457615590574</v>
      </c>
      <c r="AI111" s="43">
        <v>4.6229392713829602</v>
      </c>
      <c r="AJ111" s="18">
        <v>101.05248899232301</v>
      </c>
      <c r="AK111" s="18">
        <v>101.10304051257928</v>
      </c>
      <c r="AL111" s="43">
        <v>4.5745409599472486</v>
      </c>
      <c r="AM111" s="18">
        <v>100.85530308027106</v>
      </c>
      <c r="AN111" s="18">
        <v>100.90575595825018</v>
      </c>
      <c r="AO111" s="43">
        <v>4.5834848132088686</v>
      </c>
      <c r="AP111" s="18">
        <v>100.6298912949448</v>
      </c>
      <c r="AQ111" s="18">
        <v>100.68023141065012</v>
      </c>
      <c r="AR111" s="43">
        <v>4.5937518569417595</v>
      </c>
      <c r="AS111" s="18">
        <v>100.4248859760875</v>
      </c>
      <c r="AT111" s="18">
        <v>100.47512353785642</v>
      </c>
      <c r="AU111" s="43">
        <v>4.603129448512119</v>
      </c>
      <c r="AV111" s="18">
        <v>100.2053802578732</v>
      </c>
      <c r="AW111" s="18">
        <v>100.25550801187913</v>
      </c>
      <c r="AX111" s="43">
        <v>4.6132128715082574</v>
      </c>
      <c r="AY111" s="128">
        <v>99.992598519456124</v>
      </c>
      <c r="AZ111" s="128">
        <v>100.04261982937081</v>
      </c>
      <c r="BA111" s="43">
        <v>4.6230296726417581</v>
      </c>
      <c r="BB111" s="18">
        <v>101.09106240351282</v>
      </c>
      <c r="BC111" s="18">
        <v>101.14163322012288</v>
      </c>
      <c r="BD111" s="43">
        <v>4.5727954480764916</v>
      </c>
      <c r="BE111" s="18">
        <v>100.86935901919358</v>
      </c>
      <c r="BF111" s="18">
        <v>100.9198189286579</v>
      </c>
      <c r="BG111" s="43">
        <v>4.582846113972419</v>
      </c>
      <c r="BH111" s="18">
        <v>100.65445383310733</v>
      </c>
      <c r="BI111" s="18">
        <v>100.70480623622544</v>
      </c>
      <c r="BJ111" s="43">
        <v>4.592630851352852</v>
      </c>
      <c r="BK111" s="18">
        <v>100.4320192276237</v>
      </c>
      <c r="BL111" s="18">
        <v>100.48226035780259</v>
      </c>
      <c r="BM111" s="43">
        <v>4.6028025081552242</v>
      </c>
      <c r="BN111" s="18">
        <v>100.22359800184883</v>
      </c>
      <c r="BO111" s="18">
        <v>100.27373486928346</v>
      </c>
      <c r="BP111" s="43">
        <v>4.6123743231755912</v>
      </c>
      <c r="BQ111" s="18">
        <v>99.993237003803031</v>
      </c>
      <c r="BR111" s="18">
        <v>100.04325863311959</v>
      </c>
      <c r="BS111" s="43">
        <v>4.6230001533245551</v>
      </c>
      <c r="BT111" s="18">
        <v>101.12981526246506</v>
      </c>
      <c r="BU111" s="18">
        <v>101.18040546519765</v>
      </c>
      <c r="BV111" s="43">
        <v>4.571043156761049</v>
      </c>
      <c r="BW111" s="18">
        <v>100.91873291597176</v>
      </c>
      <c r="BX111" s="18">
        <v>100.96921752473412</v>
      </c>
      <c r="BY111" s="43">
        <v>4.580603983453698</v>
      </c>
      <c r="BZ111" s="20">
        <v>100.68468846896268</v>
      </c>
      <c r="CA111" s="20">
        <v>100.73505599696115</v>
      </c>
      <c r="CB111" s="21">
        <v>4.591251728831641</v>
      </c>
      <c r="CC111" s="18">
        <v>100.45784700291166</v>
      </c>
      <c r="CD111" s="18">
        <v>100.50810105343838</v>
      </c>
      <c r="CE111" s="43">
        <v>4.6016191247519131</v>
      </c>
      <c r="CF111" s="18">
        <v>100.2230852015782</v>
      </c>
      <c r="CG111" s="18">
        <v>100.27322181248444</v>
      </c>
      <c r="CH111" s="166">
        <v>4.6123979227963412</v>
      </c>
      <c r="CI111" s="18">
        <v>99.995548458588587</v>
      </c>
      <c r="CJ111" s="18">
        <v>100.04557124421069</v>
      </c>
      <c r="CK111" s="43">
        <v>4.6228932900092099</v>
      </c>
      <c r="CL111" s="18">
        <v>101.16737028285544</v>
      </c>
      <c r="CM111" s="18">
        <v>101.21797927249169</v>
      </c>
      <c r="CN111" s="43">
        <v>4.569346309067198</v>
      </c>
      <c r="CO111" s="18">
        <v>100.9307687523013</v>
      </c>
      <c r="CP111" s="18">
        <v>100.98125938199229</v>
      </c>
      <c r="CQ111" s="43">
        <v>4.5800577535922109</v>
      </c>
      <c r="CR111" s="18">
        <v>100.70145539402216</v>
      </c>
      <c r="CS111" s="18">
        <v>100.751831309677</v>
      </c>
      <c r="CT111" s="43">
        <v>4.5904872793669789</v>
      </c>
      <c r="CU111" s="18">
        <v>100.46414211340671</v>
      </c>
      <c r="CV111" s="18">
        <v>100.51439931306324</v>
      </c>
      <c r="CW111" s="43">
        <v>4.6013307860448185</v>
      </c>
      <c r="CX111" s="18">
        <v>100.23413892951044</v>
      </c>
      <c r="CY111" s="18">
        <v>100.28428107004545</v>
      </c>
      <c r="CZ111" s="43">
        <v>4.6118892718287343</v>
      </c>
      <c r="DA111" s="18">
        <v>99.996111757731043</v>
      </c>
      <c r="DB111" s="18">
        <v>100.04613482514361</v>
      </c>
      <c r="DC111" s="43">
        <v>4.6228672482783857</v>
      </c>
      <c r="DD111" s="166">
        <v>101.1413206902366</v>
      </c>
      <c r="DE111" s="166">
        <v>101.19191664856088</v>
      </c>
      <c r="DF111" s="43">
        <v>4.5705231733702671</v>
      </c>
      <c r="DG111" s="18">
        <v>100.92197028478016</v>
      </c>
      <c r="DH111" s="18">
        <v>100.97245651303668</v>
      </c>
      <c r="DI111" s="43">
        <v>4.5804570471184487</v>
      </c>
      <c r="DJ111">
        <v>100.68714084586537</v>
      </c>
      <c r="DK111">
        <v>100.7375096006657</v>
      </c>
      <c r="DL111">
        <v>4.5911399024395143</v>
      </c>
      <c r="DM111" s="166">
        <v>100.45954028071979</v>
      </c>
      <c r="DN111" s="166">
        <v>100.50979517830895</v>
      </c>
      <c r="DO111" s="166">
        <v>4.6015415629840248</v>
      </c>
      <c r="DP111" s="43">
        <v>100.22399467014898</v>
      </c>
      <c r="DQ111" s="43">
        <v>100.27413173601698</v>
      </c>
      <c r="DR111" s="43">
        <v>4.612356068238852</v>
      </c>
      <c r="DS111" s="18">
        <v>99.995699979622927</v>
      </c>
      <c r="DT111" s="18">
        <v>100.04572284104344</v>
      </c>
      <c r="DU111" s="43">
        <v>4.6228862850522665</v>
      </c>
    </row>
    <row r="112" spans="1:125" x14ac:dyDescent="0.35">
      <c r="A112" s="9" t="s">
        <v>53</v>
      </c>
      <c r="B112" s="15" t="s">
        <v>9</v>
      </c>
      <c r="C112" s="16">
        <v>38197</v>
      </c>
      <c r="D112" s="16">
        <v>45136</v>
      </c>
      <c r="E112" s="30">
        <v>4.53125</v>
      </c>
      <c r="F112" s="18">
        <v>99.632657782404962</v>
      </c>
      <c r="G112" s="18">
        <v>99.682499031920912</v>
      </c>
      <c r="H112" s="43">
        <v>4.59</v>
      </c>
      <c r="I112" s="18">
        <v>99.422694103906409</v>
      </c>
      <c r="J112" s="18">
        <v>99.472430319065936</v>
      </c>
      <c r="K112" s="43">
        <v>4.63</v>
      </c>
      <c r="L112" s="18">
        <v>100.26517737163344</v>
      </c>
      <c r="M112" s="18">
        <v>100.31533503915301</v>
      </c>
      <c r="N112" s="64">
        <v>4.5170062964266187</v>
      </c>
      <c r="O112" s="18">
        <v>100.05752755846426</v>
      </c>
      <c r="P112" s="18">
        <v>100.10758134913883</v>
      </c>
      <c r="Q112" s="64">
        <v>4.526380458835229</v>
      </c>
      <c r="R112" s="18">
        <v>101.14243937992289</v>
      </c>
      <c r="S112" s="18">
        <v>101.19303589787182</v>
      </c>
      <c r="T112" s="43">
        <v>4.4778279056407833</v>
      </c>
      <c r="U112" s="18">
        <v>100.921867473185</v>
      </c>
      <c r="V112" s="18">
        <v>100.97235365001001</v>
      </c>
      <c r="W112" s="43">
        <v>4.4876145164509111</v>
      </c>
      <c r="X112" s="18">
        <v>100.70807322467762</v>
      </c>
      <c r="Y112" s="18">
        <v>100.75845245090306</v>
      </c>
      <c r="Z112" s="43">
        <v>4.4971413214270619</v>
      </c>
      <c r="AA112" s="18">
        <v>100.48680312985553</v>
      </c>
      <c r="AB112" s="18">
        <v>100.53707166568837</v>
      </c>
      <c r="AC112" s="43">
        <v>4.5070439440165631</v>
      </c>
      <c r="AD112" s="18">
        <v>100.27233214694891</v>
      </c>
      <c r="AE112" s="18">
        <v>100.32249339364573</v>
      </c>
      <c r="AF112" s="43">
        <v>4.5166839925122932</v>
      </c>
      <c r="AG112" s="18">
        <v>100.0503616540304</v>
      </c>
      <c r="AH112" s="18">
        <v>100.10041185996037</v>
      </c>
      <c r="AI112" s="43">
        <v>4.5267046516643514</v>
      </c>
      <c r="AJ112" s="18">
        <v>101.0670695582499</v>
      </c>
      <c r="AK112" s="18">
        <v>101.11762837243612</v>
      </c>
      <c r="AL112" s="43">
        <v>4.4811672039127686</v>
      </c>
      <c r="AM112" s="18">
        <v>100.87706378773555</v>
      </c>
      <c r="AN112" s="18">
        <v>100.9275275515113</v>
      </c>
      <c r="AO112" s="43">
        <v>4.4896076520722703</v>
      </c>
      <c r="AP112" s="18">
        <v>100.65989768664191</v>
      </c>
      <c r="AQ112" s="18">
        <v>100.71025281304843</v>
      </c>
      <c r="AR112" s="43">
        <v>4.4992936403520902</v>
      </c>
      <c r="AS112" s="18">
        <v>100.46235379082216</v>
      </c>
      <c r="AT112" s="18">
        <v>100.51261009587009</v>
      </c>
      <c r="AU112" s="43">
        <v>4.5081408150460343</v>
      </c>
      <c r="AV112" s="18">
        <v>100.25083725567831</v>
      </c>
      <c r="AW112" s="18">
        <v>100.30098774955307</v>
      </c>
      <c r="AX112" s="43">
        <v>4.5176524196494672</v>
      </c>
      <c r="AY112" s="128">
        <v>100.04579997274092</v>
      </c>
      <c r="AZ112" s="128">
        <v>100.09584789668926</v>
      </c>
      <c r="BA112" s="43">
        <v>4.5269110509726493</v>
      </c>
      <c r="BB112" s="18">
        <v>101.1057461338532</v>
      </c>
      <c r="BC112" s="18">
        <v>101.1563242960012</v>
      </c>
      <c r="BD112" s="43">
        <v>4.4794529966715331</v>
      </c>
      <c r="BE112" s="18">
        <v>100.89199318294595</v>
      </c>
      <c r="BF112" s="18">
        <v>100.94246441515352</v>
      </c>
      <c r="BG112" s="43">
        <v>4.4889433067177693</v>
      </c>
      <c r="BH112" s="18">
        <v>100.68479464228197</v>
      </c>
      <c r="BI112" s="18">
        <v>100.73516222339366</v>
      </c>
      <c r="BJ112" s="43">
        <v>4.4981810720186752</v>
      </c>
      <c r="BK112" s="18">
        <v>100.47033669229616</v>
      </c>
      <c r="BL112" s="18">
        <v>100.52059699079155</v>
      </c>
      <c r="BM112" s="43">
        <v>4.5077826193323318</v>
      </c>
      <c r="BN112" s="18">
        <v>100.26938959273842</v>
      </c>
      <c r="BO112" s="18">
        <v>100.31954936742213</v>
      </c>
      <c r="BP112" s="43">
        <v>4.5168165413146113</v>
      </c>
      <c r="BQ112" s="18">
        <v>100.0472894959924</v>
      </c>
      <c r="BR112" s="18">
        <v>100.09733816507493</v>
      </c>
      <c r="BS112" s="43">
        <v>4.5268436534519187</v>
      </c>
      <c r="BT112" s="18">
        <v>101.14833222593346</v>
      </c>
      <c r="BU112" s="18">
        <v>101.19893169177934</v>
      </c>
      <c r="BV112" s="43">
        <v>4.4775670298583652</v>
      </c>
      <c r="BW112" s="18">
        <v>100.94443626528296</v>
      </c>
      <c r="BX112" s="18">
        <v>100.99493373214902</v>
      </c>
      <c r="BY112" s="43">
        <v>4.4866111918221883</v>
      </c>
      <c r="BZ112" s="20">
        <v>100.71835995833159</v>
      </c>
      <c r="CA112" s="20">
        <v>100.76874433049683</v>
      </c>
      <c r="CB112" s="21">
        <v>4.4966820119724913</v>
      </c>
      <c r="CC112" s="18">
        <v>100.49924140387068</v>
      </c>
      <c r="CD112" s="18">
        <v>100.54951616195166</v>
      </c>
      <c r="CE112" s="43">
        <v>4.5064861303774659</v>
      </c>
      <c r="CF112" s="18">
        <v>100.27247216521981</v>
      </c>
      <c r="CG112" s="18">
        <v>100.32263348196078</v>
      </c>
      <c r="CH112" s="166">
        <v>4.5166776855142796</v>
      </c>
      <c r="CI112" s="18">
        <v>100.05268200481134</v>
      </c>
      <c r="CJ112" s="18">
        <v>100.1027333714971</v>
      </c>
      <c r="CK112" s="43">
        <v>4.5265996715432468</v>
      </c>
      <c r="CL112" s="18">
        <v>101.18586510026404</v>
      </c>
      <c r="CM112" s="18">
        <v>101.236483341935</v>
      </c>
      <c r="CN112" s="43">
        <v>4.4759061658585182</v>
      </c>
      <c r="CO112" s="18">
        <v>100.95722051537257</v>
      </c>
      <c r="CP112" s="18">
        <v>101.00772437756135</v>
      </c>
      <c r="CQ112" s="43">
        <v>4.4860430505912952</v>
      </c>
      <c r="CR112" s="18">
        <v>100.7356190004077</v>
      </c>
      <c r="CS112" s="18">
        <v>100.7860120064109</v>
      </c>
      <c r="CT112" s="43">
        <v>4.4959115950651682</v>
      </c>
      <c r="CU112" s="18">
        <v>100.50628660171834</v>
      </c>
      <c r="CV112" s="18">
        <v>100.55656488416042</v>
      </c>
      <c r="CW112" s="43">
        <v>4.5061702388301832</v>
      </c>
      <c r="CX112" s="18">
        <v>100.28401846007735</v>
      </c>
      <c r="CY112" s="18">
        <v>100.33418555285377</v>
      </c>
      <c r="CZ112" s="43">
        <v>4.5161576535776433</v>
      </c>
      <c r="DA112" s="18">
        <v>100.05399617849309</v>
      </c>
      <c r="DB112" s="18">
        <v>100.10404820259438</v>
      </c>
      <c r="DC112" s="43">
        <v>4.5265402162652641</v>
      </c>
      <c r="DD112" s="166">
        <v>101.15978217974062</v>
      </c>
      <c r="DE112" s="166">
        <v>101.21038737342732</v>
      </c>
      <c r="DF112" s="43">
        <v>4.4770602282959695</v>
      </c>
      <c r="DG112" s="18">
        <v>100.94787493125334</v>
      </c>
      <c r="DH112" s="18">
        <v>100.99837411831248</v>
      </c>
      <c r="DI112" s="43">
        <v>4.4864583608959485</v>
      </c>
      <c r="DJ112">
        <v>100.72101389509197</v>
      </c>
      <c r="DK112">
        <v>100.77139959488942</v>
      </c>
      <c r="DL112">
        <v>4.4965635271674849</v>
      </c>
      <c r="DM112" s="166">
        <v>100.50113643731481</v>
      </c>
      <c r="DN112" s="166">
        <v>100.5514121433865</v>
      </c>
      <c r="DO112" s="166">
        <v>4.5064011567917408</v>
      </c>
      <c r="DP112" s="43">
        <v>100.27358353115335</v>
      </c>
      <c r="DQ112" s="43">
        <v>100.32374540385527</v>
      </c>
      <c r="DR112" s="43">
        <v>4.516627625652692</v>
      </c>
      <c r="DS112" s="18">
        <v>100.05303550156125</v>
      </c>
      <c r="DT112" s="18">
        <v>100.1030870450838</v>
      </c>
      <c r="DU112" s="43">
        <v>4.5265836786424423</v>
      </c>
    </row>
    <row r="113" spans="1:125" x14ac:dyDescent="0.35">
      <c r="A113" s="9" t="s">
        <v>71</v>
      </c>
      <c r="B113" s="15" t="s">
        <v>9</v>
      </c>
      <c r="C113" s="16">
        <v>38602</v>
      </c>
      <c r="D113" s="16">
        <v>45176</v>
      </c>
      <c r="E113" s="30">
        <v>4.46875</v>
      </c>
      <c r="F113" s="18">
        <v>99.285210474874404</v>
      </c>
      <c r="G113" s="18">
        <v>99.33487791383132</v>
      </c>
      <c r="H113" s="43">
        <v>4.59</v>
      </c>
      <c r="I113" s="18">
        <v>99.075847154039124</v>
      </c>
      <c r="J113" s="18">
        <v>99.125409858968609</v>
      </c>
      <c r="K113" s="43">
        <v>4.63</v>
      </c>
      <c r="L113" s="18">
        <v>100.5368020275242</v>
      </c>
      <c r="M113" s="18">
        <v>100.58709557531185</v>
      </c>
      <c r="N113" s="64">
        <v>4.4426672968742249</v>
      </c>
      <c r="O113" s="18">
        <v>100.33450418334061</v>
      </c>
      <c r="P113" s="18">
        <v>100.38469653160641</v>
      </c>
      <c r="Q113" s="64">
        <v>4.4516247539713403</v>
      </c>
      <c r="R113" s="18">
        <v>100.11092595716312</v>
      </c>
      <c r="S113" s="18">
        <v>100.16100646039331</v>
      </c>
      <c r="T113" s="43">
        <v>4.4615665895560657</v>
      </c>
      <c r="U113" s="18">
        <v>101.15575276341055</v>
      </c>
      <c r="V113" s="18">
        <v>101.20635594138123</v>
      </c>
      <c r="W113" s="43">
        <v>4.4154835518317661</v>
      </c>
      <c r="X113" s="18">
        <v>100.94743647512969</v>
      </c>
      <c r="Y113" s="18">
        <v>100.99793544285112</v>
      </c>
      <c r="Z113" s="43">
        <v>4.4245953943569543</v>
      </c>
      <c r="AA113" s="18">
        <v>100.7318358910041</v>
      </c>
      <c r="AB113" s="18">
        <v>100.78222700450634</v>
      </c>
      <c r="AC113" s="43">
        <v>4.434065541933486</v>
      </c>
      <c r="AD113" s="18">
        <v>100.52286020800531</v>
      </c>
      <c r="AE113" s="18">
        <v>100.57314678139601</v>
      </c>
      <c r="AF113" s="43">
        <v>4.4432834638387071</v>
      </c>
      <c r="AG113" s="18">
        <v>100.3065771717895</v>
      </c>
      <c r="AH113" s="18">
        <v>100.35675554956427</v>
      </c>
      <c r="AI113" s="43">
        <v>4.452864159994661</v>
      </c>
      <c r="AJ113" s="18">
        <v>100.08994648823308</v>
      </c>
      <c r="AK113" s="18">
        <v>100.14001649648132</v>
      </c>
      <c r="AL113" s="43">
        <v>4.4625017613783005</v>
      </c>
      <c r="AM113" s="18">
        <v>101.11858490888314</v>
      </c>
      <c r="AN113" s="18">
        <v>101.16916949362995</v>
      </c>
      <c r="AO113" s="43">
        <v>4.4171065378582277</v>
      </c>
      <c r="AP113" s="18">
        <v>100.90743047355542</v>
      </c>
      <c r="AQ113" s="18">
        <v>100.95790942826955</v>
      </c>
      <c r="AR113" s="43">
        <v>4.4263495800445831</v>
      </c>
      <c r="AS113" s="18">
        <v>100.71522427083778</v>
      </c>
      <c r="AT113" s="18">
        <v>100.76560707437496</v>
      </c>
      <c r="AU113" s="43">
        <v>4.4347968813422831</v>
      </c>
      <c r="AV113" s="18">
        <v>100.50942297354484</v>
      </c>
      <c r="AW113" s="18">
        <v>100.55970282495731</v>
      </c>
      <c r="AX113" s="43">
        <v>4.4438774921388564</v>
      </c>
      <c r="AY113" s="128">
        <v>100.30992585719305</v>
      </c>
      <c r="AZ113" s="128">
        <v>100.36010591014812</v>
      </c>
      <c r="BA113" s="43">
        <v>4.4527155082925569</v>
      </c>
      <c r="BB113" s="18">
        <v>100.10343253007113</v>
      </c>
      <c r="BC113" s="18">
        <v>100.15350928471348</v>
      </c>
      <c r="BD113" s="43">
        <v>4.4619005683528954</v>
      </c>
      <c r="BE113" s="18">
        <v>101.11775064215441</v>
      </c>
      <c r="BF113" s="18">
        <v>101.16833480955918</v>
      </c>
      <c r="BG113" s="43">
        <v>4.417142980965381</v>
      </c>
      <c r="BH113" s="18">
        <v>100.91603129609697</v>
      </c>
      <c r="BI113" s="18">
        <v>100.96651455337366</v>
      </c>
      <c r="BJ113" s="43">
        <v>4.4259723332706473</v>
      </c>
      <c r="BK113" s="18">
        <v>100.70724450981297</v>
      </c>
      <c r="BL113" s="18">
        <v>100.7576233214737</v>
      </c>
      <c r="BM113" s="43">
        <v>4.4351482822715704</v>
      </c>
      <c r="BN113" s="18">
        <v>100.51161129065501</v>
      </c>
      <c r="BO113" s="18">
        <v>100.56189223677339</v>
      </c>
      <c r="BP113" s="43">
        <v>4.4437807409971066</v>
      </c>
      <c r="BQ113" s="18">
        <v>100.29538444788221</v>
      </c>
      <c r="BR113" s="18">
        <v>100.34555722649546</v>
      </c>
      <c r="BS113" s="43">
        <v>4.4533610889352477</v>
      </c>
      <c r="BT113" s="18">
        <v>100.08555821770773</v>
      </c>
      <c r="BU113" s="18">
        <v>100.13562603072309</v>
      </c>
      <c r="BV113" s="43">
        <v>4.4626974206252248</v>
      </c>
      <c r="BW113" s="18">
        <v>101.205776325409</v>
      </c>
      <c r="BX113" s="18">
        <v>101.25640452767284</v>
      </c>
      <c r="BY113" s="43">
        <v>4.413301085343905</v>
      </c>
      <c r="BZ113" s="20">
        <v>100.98539220838867</v>
      </c>
      <c r="CA113" s="20">
        <v>101.0359101634704</v>
      </c>
      <c r="CB113" s="21">
        <v>4.4229323938091065</v>
      </c>
      <c r="CC113" s="18">
        <v>100.77179066031479</v>
      </c>
      <c r="CD113" s="18">
        <v>100.82220176119539</v>
      </c>
      <c r="CE113" s="43">
        <v>4.4323074897576173</v>
      </c>
      <c r="CF113" s="18">
        <v>100.55073105835393</v>
      </c>
      <c r="CG113" s="18">
        <v>100.601031574141</v>
      </c>
      <c r="CH113" s="166">
        <v>4.4420518657471399</v>
      </c>
      <c r="CI113" s="18">
        <v>100.33647481414792</v>
      </c>
      <c r="CJ113" s="18">
        <v>100.38666814822203</v>
      </c>
      <c r="CK113" s="43">
        <v>4.45153732306549</v>
      </c>
      <c r="CL113" s="18">
        <v>100.11473765686185</v>
      </c>
      <c r="CM113" s="18">
        <v>100.16482006689529</v>
      </c>
      <c r="CN113" s="43">
        <v>4.461396722936791</v>
      </c>
      <c r="CO113" s="18">
        <v>101.20792686145801</v>
      </c>
      <c r="CP113" s="18">
        <v>101.25855613952777</v>
      </c>
      <c r="CQ113" s="43">
        <v>4.4132073084691728</v>
      </c>
      <c r="CR113" s="18">
        <v>100.99181113118894</v>
      </c>
      <c r="CS113" s="18">
        <v>101.04233229733761</v>
      </c>
      <c r="CT113" s="43">
        <v>4.4226512773376943</v>
      </c>
      <c r="CU113" s="18">
        <v>100.76815589658936</v>
      </c>
      <c r="CV113" s="18">
        <v>100.81856517917895</v>
      </c>
      <c r="CW113" s="43">
        <v>4.4324673655669979</v>
      </c>
      <c r="CX113" s="18">
        <v>100.55139004210548</v>
      </c>
      <c r="CY113" s="18">
        <v>100.60169088754925</v>
      </c>
      <c r="CZ113" s="43">
        <v>4.4420227538671169</v>
      </c>
      <c r="DA113" s="18">
        <v>100.32706200278405</v>
      </c>
      <c r="DB113" s="18">
        <v>100.3772506280981</v>
      </c>
      <c r="DC113" s="43">
        <v>4.4519549719058409</v>
      </c>
      <c r="DD113" s="166">
        <v>100.10239127105341</v>
      </c>
      <c r="DE113" s="166">
        <v>100.1524675048058</v>
      </c>
      <c r="DF113" s="43">
        <v>4.4619469807726579</v>
      </c>
      <c r="DG113" s="18">
        <v>101.21022699756513</v>
      </c>
      <c r="DH113" s="18">
        <v>101.26085742627826</v>
      </c>
      <c r="DI113" s="43">
        <v>4.4131070125032466</v>
      </c>
      <c r="DJ113">
        <v>100.98905779221076</v>
      </c>
      <c r="DK113">
        <v>101.03957758100125</v>
      </c>
      <c r="DL113">
        <v>4.4227718553331234</v>
      </c>
      <c r="DM113" s="166">
        <v>100.77469695072485</v>
      </c>
      <c r="DN113" s="166">
        <v>100.82510950547758</v>
      </c>
      <c r="DO113" s="166">
        <v>4.4321796642900981</v>
      </c>
      <c r="DP113" s="43">
        <v>100.55285323404524</v>
      </c>
      <c r="DQ113" s="43">
        <v>100.60315481145096</v>
      </c>
      <c r="DR113" s="43">
        <v>4.4419581159013051</v>
      </c>
      <c r="DS113" s="18">
        <v>100.33783864505838</v>
      </c>
      <c r="DT113" s="18">
        <v>100.38803266138908</v>
      </c>
      <c r="DU113" s="43">
        <v>4.4514768160396043</v>
      </c>
    </row>
    <row r="114" spans="1:125" x14ac:dyDescent="0.35">
      <c r="A114" s="9" t="s">
        <v>84</v>
      </c>
      <c r="B114" s="15" t="s">
        <v>9</v>
      </c>
      <c r="C114" s="16">
        <v>38982</v>
      </c>
      <c r="D114" s="16">
        <v>45191</v>
      </c>
      <c r="E114" s="30">
        <v>4.46875</v>
      </c>
      <c r="F114" s="18">
        <v>99.281529633581613</v>
      </c>
      <c r="G114" s="18">
        <v>99.331195231197199</v>
      </c>
      <c r="H114" s="43">
        <v>4.59</v>
      </c>
      <c r="I114" s="18">
        <v>99.070948191794614</v>
      </c>
      <c r="J114" s="18">
        <v>99.120508446017624</v>
      </c>
      <c r="K114" s="43">
        <v>4.63</v>
      </c>
      <c r="L114" s="18">
        <v>100.64131963918513</v>
      </c>
      <c r="M114" s="18">
        <v>100.69166547192108</v>
      </c>
      <c r="N114" s="64">
        <v>4.4380535162030439</v>
      </c>
      <c r="O114" s="18">
        <v>100.43917894693509</v>
      </c>
      <c r="P114" s="18">
        <v>100.48942365876447</v>
      </c>
      <c r="Q114" s="64">
        <v>4.44698540134402</v>
      </c>
      <c r="R114" s="18">
        <v>100.21577440402486</v>
      </c>
      <c r="S114" s="18">
        <v>100.2659073577037</v>
      </c>
      <c r="T114" s="43">
        <v>4.4568987782232981</v>
      </c>
      <c r="U114" s="18">
        <v>99.998997766623546</v>
      </c>
      <c r="V114" s="18">
        <v>100.04902227776242</v>
      </c>
      <c r="W114" s="43">
        <v>4.4665603903590121</v>
      </c>
      <c r="X114" s="18">
        <v>101.05163509180738</v>
      </c>
      <c r="Y114" s="18">
        <v>101.10218618489982</v>
      </c>
      <c r="Z114" s="43">
        <v>4.4200330068306997</v>
      </c>
      <c r="AA114" s="18">
        <v>100.83620199364191</v>
      </c>
      <c r="AB114" s="18">
        <v>100.88664531630005</v>
      </c>
      <c r="AC114" s="43">
        <v>4.4294762562374483</v>
      </c>
      <c r="AD114" s="18">
        <v>100.62738865015186</v>
      </c>
      <c r="AE114" s="18">
        <v>100.67772751390881</v>
      </c>
      <c r="AF114" s="43">
        <v>4.4386679262130091</v>
      </c>
      <c r="AG114" s="18">
        <v>100.4112736300485</v>
      </c>
      <c r="AH114" s="18">
        <v>100.46150438223961</v>
      </c>
      <c r="AI114" s="43">
        <v>4.448221263935225</v>
      </c>
      <c r="AJ114" s="18">
        <v>100.19481123266891</v>
      </c>
      <c r="AK114" s="18">
        <v>100.24493369951867</v>
      </c>
      <c r="AL114" s="43">
        <v>4.4578312689546493</v>
      </c>
      <c r="AM114" s="18">
        <v>99.998997766623546</v>
      </c>
      <c r="AN114" s="18">
        <v>100.04902227776242</v>
      </c>
      <c r="AO114" s="43">
        <v>4.4665603903590121</v>
      </c>
      <c r="AP114" s="18">
        <v>101.00672717484647</v>
      </c>
      <c r="AQ114" s="18">
        <v>101.05725580274785</v>
      </c>
      <c r="AR114" s="43">
        <v>4.4219981677738076</v>
      </c>
      <c r="AS114" s="18">
        <v>100.81467956991797</v>
      </c>
      <c r="AT114" s="18">
        <v>100.86511212598096</v>
      </c>
      <c r="AU114" s="43">
        <v>4.430421883057555</v>
      </c>
      <c r="AV114" s="18">
        <v>100.60904808832454</v>
      </c>
      <c r="AW114" s="18">
        <v>100.65937777721314</v>
      </c>
      <c r="AX114" s="43">
        <v>4.4394770747446612</v>
      </c>
      <c r="AY114" s="128">
        <v>100.40971558581535</v>
      </c>
      <c r="AZ114" s="128">
        <v>100.45994555859464</v>
      </c>
      <c r="BA114" s="43">
        <v>4.4482902863943323</v>
      </c>
      <c r="BB114" s="18">
        <v>100.2033926454172</v>
      </c>
      <c r="BC114" s="18">
        <v>100.25351940511975</v>
      </c>
      <c r="BD114" s="43">
        <v>4.4574495005427108</v>
      </c>
      <c r="BE114" s="18">
        <v>99.996717417360429</v>
      </c>
      <c r="BF114" s="18">
        <v>100.0467407877543</v>
      </c>
      <c r="BG114" s="43">
        <v>4.4666622468794852</v>
      </c>
      <c r="BH114" s="18">
        <v>101.01693180202136</v>
      </c>
      <c r="BI114" s="18">
        <v>101.06746553478875</v>
      </c>
      <c r="BJ114" s="43">
        <v>4.4215514620397771</v>
      </c>
      <c r="BK114" s="18">
        <v>100.80831400139279</v>
      </c>
      <c r="BL114" s="18">
        <v>100.85874337307932</v>
      </c>
      <c r="BM114" s="43">
        <v>4.4307016432576081</v>
      </c>
      <c r="BN114" s="18">
        <v>100.61283912179428</v>
      </c>
      <c r="BO114" s="18">
        <v>100.66317070714786</v>
      </c>
      <c r="BP114" s="43">
        <v>4.4393097978213039</v>
      </c>
      <c r="BQ114" s="18">
        <v>100.39678728643165</v>
      </c>
      <c r="BR114" s="18">
        <v>100.44701079182755</v>
      </c>
      <c r="BS114" s="43">
        <v>4.4488631018212246</v>
      </c>
      <c r="BT114" s="18">
        <v>100.18713088320678</v>
      </c>
      <c r="BU114" s="18">
        <v>100.23724950796075</v>
      </c>
      <c r="BV114" s="43">
        <v>4.4581730064780913</v>
      </c>
      <c r="BW114" s="18">
        <v>99.997462024197731</v>
      </c>
      <c r="BX114" s="18">
        <v>100.04748576708127</v>
      </c>
      <c r="BY114" s="43">
        <v>4.4666289869628661</v>
      </c>
      <c r="BZ114" s="20">
        <v>101.09207248441685</v>
      </c>
      <c r="CA114" s="20">
        <v>101.14264380632</v>
      </c>
      <c r="CB114" s="21">
        <v>4.4182649689850857</v>
      </c>
      <c r="CC114" s="18">
        <v>100.87863162050829</v>
      </c>
      <c r="CD114" s="18">
        <v>100.92909616859258</v>
      </c>
      <c r="CE114" s="43">
        <v>4.4276132152569492</v>
      </c>
      <c r="CF114" s="18">
        <v>100.65773831311762</v>
      </c>
      <c r="CG114" s="18">
        <v>100.70809235929727</v>
      </c>
      <c r="CH114" s="166">
        <v>4.4373296080882909</v>
      </c>
      <c r="CI114" s="18">
        <v>100.44364324557948</v>
      </c>
      <c r="CJ114" s="18">
        <v>100.49389019067482</v>
      </c>
      <c r="CK114" s="43">
        <v>4.4467877514952363</v>
      </c>
      <c r="CL114" s="18">
        <v>100.22207289256217</v>
      </c>
      <c r="CM114" s="18">
        <v>100.27220899706069</v>
      </c>
      <c r="CN114" s="43">
        <v>4.4566186829802401</v>
      </c>
      <c r="CO114" s="18">
        <v>100.00015767230902</v>
      </c>
      <c r="CP114" s="18">
        <v>100.05018276369086</v>
      </c>
      <c r="CQ114" s="43">
        <v>4.4665085825527857</v>
      </c>
      <c r="CR114" s="18">
        <v>101.09990890298022</v>
      </c>
      <c r="CS114" s="18">
        <v>101.15048414505274</v>
      </c>
      <c r="CT114" s="43">
        <v>4.4179225020729334</v>
      </c>
      <c r="CU114" s="18">
        <v>100.87641880282369</v>
      </c>
      <c r="CV114" s="18">
        <v>100.92688224394566</v>
      </c>
      <c r="CW114" s="43">
        <v>4.4277103390539629</v>
      </c>
      <c r="CX114" s="18">
        <v>100.65981299605227</v>
      </c>
      <c r="CY114" s="18">
        <v>100.7101680800923</v>
      </c>
      <c r="CZ114" s="43">
        <v>4.4372381510138217</v>
      </c>
      <c r="DA114" s="18">
        <v>100.43565058793509</v>
      </c>
      <c r="DB114" s="18">
        <v>100.48589353470243</v>
      </c>
      <c r="DC114" s="43">
        <v>4.447141626358464</v>
      </c>
      <c r="DD114" s="166">
        <v>100.21114574043349</v>
      </c>
      <c r="DE114" s="166">
        <v>100.2612763786228</v>
      </c>
      <c r="DF114" s="43">
        <v>4.4571046384093354</v>
      </c>
      <c r="DG114" s="18">
        <v>100.00081460048779</v>
      </c>
      <c r="DH114" s="18">
        <v>100.05084002049803</v>
      </c>
      <c r="DI114" s="43">
        <v>4.4664792410383161</v>
      </c>
      <c r="DJ114">
        <v>101.0961178883247</v>
      </c>
      <c r="DK114">
        <v>101.14669123394167</v>
      </c>
      <c r="DL114">
        <v>4.4180881702439985</v>
      </c>
      <c r="DM114" s="166">
        <v>100.88191749970193</v>
      </c>
      <c r="DN114" s="166">
        <v>100.9323836915477</v>
      </c>
      <c r="DO114" s="166">
        <v>4.427469001085548</v>
      </c>
      <c r="DP114" s="43">
        <v>100.66023983694926</v>
      </c>
      <c r="DQ114" s="43">
        <v>100.71059513451651</v>
      </c>
      <c r="DR114" s="43">
        <v>4.4372193352955644</v>
      </c>
      <c r="DS114" s="18">
        <v>100.44538619016711</v>
      </c>
      <c r="DT114" s="18">
        <v>100.49563400717069</v>
      </c>
      <c r="DU114" s="43">
        <v>4.4467105901149298</v>
      </c>
    </row>
    <row r="115" spans="1:125" x14ac:dyDescent="0.35">
      <c r="A115" s="9" t="s">
        <v>298</v>
      </c>
      <c r="B115" s="15" t="s">
        <v>149</v>
      </c>
      <c r="C115" s="16">
        <v>43388</v>
      </c>
      <c r="D115" s="16">
        <v>45214</v>
      </c>
      <c r="E115" s="30"/>
      <c r="F115" s="18"/>
      <c r="G115" s="18"/>
      <c r="H115" s="43"/>
      <c r="I115" s="18"/>
      <c r="J115" s="18"/>
      <c r="K115" s="43"/>
      <c r="L115" s="18"/>
      <c r="M115" s="18"/>
      <c r="N115" s="64"/>
      <c r="O115" s="18"/>
      <c r="P115" s="18"/>
      <c r="Q115" s="64"/>
      <c r="R115" s="18"/>
      <c r="S115" s="18"/>
      <c r="T115" s="43"/>
      <c r="U115" s="18"/>
      <c r="V115" s="18"/>
      <c r="W115" s="43"/>
      <c r="X115" s="18"/>
      <c r="Y115" s="18"/>
      <c r="Z115" s="43"/>
      <c r="AA115" s="18"/>
      <c r="AB115" s="18"/>
      <c r="AC115" s="43"/>
      <c r="AD115" s="18"/>
      <c r="AE115" s="18"/>
      <c r="AF115" s="43"/>
      <c r="AG115" s="18"/>
      <c r="AH115" s="18"/>
      <c r="AI115" s="43"/>
      <c r="AJ115" s="18"/>
      <c r="AK115" s="18"/>
      <c r="AL115" s="43"/>
      <c r="AM115" s="18"/>
      <c r="AN115" s="18"/>
      <c r="AO115" s="43"/>
      <c r="AP115" s="18"/>
      <c r="AQ115" s="18"/>
      <c r="AR115" s="43"/>
      <c r="AS115" s="18"/>
      <c r="AT115" s="18"/>
      <c r="AU115" s="43"/>
      <c r="AV115" s="18"/>
      <c r="AW115" s="18"/>
      <c r="AX115" s="43"/>
      <c r="AY115" s="128"/>
      <c r="AZ115" s="128"/>
      <c r="BA115" s="43"/>
      <c r="BB115" s="18"/>
      <c r="BC115" s="18"/>
      <c r="BD115" s="43"/>
      <c r="BE115" s="18"/>
      <c r="BF115" s="18"/>
      <c r="BG115" s="43"/>
      <c r="BH115" s="18"/>
      <c r="BI115" s="18"/>
      <c r="BJ115" s="43"/>
      <c r="BK115" s="18"/>
      <c r="BL115" s="18"/>
      <c r="BM115" s="43"/>
      <c r="BN115" s="18">
        <v>100.89455188476859</v>
      </c>
      <c r="BO115" s="18">
        <v>100.94502439696707</v>
      </c>
      <c r="BP115" s="43">
        <v>4.4888294664042334</v>
      </c>
      <c r="BQ115" s="18">
        <v>100.66081326723</v>
      </c>
      <c r="BR115" s="18">
        <v>100.71116885165581</v>
      </c>
      <c r="BS115" s="43">
        <v>4.4992527161256364</v>
      </c>
      <c r="BT115" s="18">
        <v>100.4340214768317</v>
      </c>
      <c r="BU115" s="18">
        <v>100.48426360863601</v>
      </c>
      <c r="BV115" s="43">
        <v>4.5094125560278933</v>
      </c>
      <c r="BW115" s="18">
        <v>100.22887441393038</v>
      </c>
      <c r="BX115" s="18">
        <v>100.27901392089082</v>
      </c>
      <c r="BY115" s="43">
        <v>4.5186423587837243</v>
      </c>
      <c r="BZ115" s="20">
        <v>100.00141148943509</v>
      </c>
      <c r="CA115" s="20">
        <v>100.0514372080391</v>
      </c>
      <c r="CB115" s="21">
        <v>4.5289204497663285</v>
      </c>
      <c r="CC115" s="18">
        <v>101.14711491028852</v>
      </c>
      <c r="CD115" s="18">
        <v>101.1977137671721</v>
      </c>
      <c r="CE115" s="43">
        <v>4.4776209178254263</v>
      </c>
      <c r="CF115" s="18">
        <v>100.91589811679557</v>
      </c>
      <c r="CG115" s="18">
        <v>100.9663813074493</v>
      </c>
      <c r="CH115" s="166">
        <v>4.4878799668991256</v>
      </c>
      <c r="CI115" s="18">
        <v>100.69180904571274</v>
      </c>
      <c r="CJ115" s="18">
        <v>100.74218013578063</v>
      </c>
      <c r="CK115" s="43">
        <v>4.4978677192540069</v>
      </c>
      <c r="CL115" s="18">
        <v>100.45990791726111</v>
      </c>
      <c r="CM115" s="18">
        <v>100.51016299876048</v>
      </c>
      <c r="CN115" s="43">
        <v>4.5082505736816696</v>
      </c>
      <c r="CO115" s="18">
        <v>100.22765823619577</v>
      </c>
      <c r="CP115" s="18">
        <v>100.27779713476315</v>
      </c>
      <c r="CQ115" s="43">
        <v>4.5186971886812204</v>
      </c>
      <c r="CR115" s="18">
        <v>100.00256811837609</v>
      </c>
      <c r="CS115" s="18">
        <v>100.05259441558388</v>
      </c>
      <c r="CT115" s="43">
        <v>4.5288680683069087</v>
      </c>
      <c r="CU115" s="18">
        <v>101.12199695469255</v>
      </c>
      <c r="CV115" s="18">
        <v>101.1725832463157</v>
      </c>
      <c r="CW115" s="43">
        <v>4.4787331257206091</v>
      </c>
      <c r="CX115" s="18">
        <v>100.90157153773617</v>
      </c>
      <c r="CY115" s="18">
        <v>100.95204756151692</v>
      </c>
      <c r="CZ115" s="43">
        <v>4.4885171816240801</v>
      </c>
      <c r="DA115" s="18">
        <v>100.67345415112739</v>
      </c>
      <c r="DB115" s="18">
        <v>100.72381605915696</v>
      </c>
      <c r="DC115" s="43">
        <v>4.4986877754301062</v>
      </c>
      <c r="DD115" s="166">
        <v>99.984279260541527</v>
      </c>
      <c r="DE115" s="166">
        <v>100.03429640874589</v>
      </c>
      <c r="DF115" s="43">
        <v>3.25</v>
      </c>
      <c r="DG115" s="18">
        <v>99.98357842739351</v>
      </c>
      <c r="DH115" s="18">
        <v>100.03359522500601</v>
      </c>
      <c r="DI115" s="43">
        <v>3.25</v>
      </c>
      <c r="DJ115">
        <v>99.982827273150946</v>
      </c>
      <c r="DK115">
        <v>100.03284369499843</v>
      </c>
      <c r="DL115">
        <v>3.25</v>
      </c>
      <c r="DM115" s="166">
        <v>100.98321907190207</v>
      </c>
      <c r="DN115" s="166">
        <v>101.033735939872</v>
      </c>
      <c r="DO115" s="166">
        <v>2.94</v>
      </c>
      <c r="DP115" s="43">
        <v>100.6106591841185</v>
      </c>
      <c r="DQ115" s="43">
        <v>100.66098967895798</v>
      </c>
      <c r="DR115" s="43">
        <v>3.05</v>
      </c>
      <c r="DS115" s="18">
        <v>100.59516216372619</v>
      </c>
      <c r="DT115" s="18">
        <v>100.64548490617928</v>
      </c>
      <c r="DU115" s="43">
        <v>3.05</v>
      </c>
    </row>
    <row r="116" spans="1:125" x14ac:dyDescent="0.35">
      <c r="A116" s="9" t="s">
        <v>59</v>
      </c>
      <c r="B116" s="15" t="s">
        <v>9</v>
      </c>
      <c r="C116" s="16">
        <v>38282</v>
      </c>
      <c r="D116" s="16">
        <v>45221</v>
      </c>
      <c r="E116" s="30">
        <v>4.53125</v>
      </c>
      <c r="F116" s="18">
        <v>99.622544949660764</v>
      </c>
      <c r="G116" s="18">
        <v>99.672381140230868</v>
      </c>
      <c r="H116" s="43">
        <v>4.59</v>
      </c>
      <c r="I116" s="18">
        <v>99.405682571300659</v>
      </c>
      <c r="J116" s="18">
        <v>99.455410276438869</v>
      </c>
      <c r="K116" s="43">
        <v>4.63</v>
      </c>
      <c r="L116" s="18">
        <v>100.87201186632808</v>
      </c>
      <c r="M116" s="18">
        <v>100.92247310287951</v>
      </c>
      <c r="N116" s="64">
        <v>4.489832502797352</v>
      </c>
      <c r="O116" s="18">
        <v>100.6652744851659</v>
      </c>
      <c r="P116" s="18">
        <v>100.71563230131655</v>
      </c>
      <c r="Q116" s="64">
        <v>4.4990533211801793</v>
      </c>
      <c r="R116" s="18">
        <v>100.43678971237277</v>
      </c>
      <c r="S116" s="18">
        <v>100.48703322898726</v>
      </c>
      <c r="T116" s="43">
        <v>4.5092882677452568</v>
      </c>
      <c r="U116" s="18">
        <v>100.21508356397359</v>
      </c>
      <c r="V116" s="18">
        <v>100.26521617205962</v>
      </c>
      <c r="W116" s="43">
        <v>4.5192641805351226</v>
      </c>
      <c r="X116" s="18">
        <v>100.00018992639542</v>
      </c>
      <c r="Y116" s="18">
        <v>100.05021503391237</v>
      </c>
      <c r="Z116" s="43">
        <v>4.5289757732795648</v>
      </c>
      <c r="AA116" s="18">
        <v>101.02637869431184</v>
      </c>
      <c r="AB116" s="18">
        <v>101.07691715288829</v>
      </c>
      <c r="AC116" s="43">
        <v>4.4829721044480024</v>
      </c>
      <c r="AD116" s="18">
        <v>100.82272259513654</v>
      </c>
      <c r="AE116" s="18">
        <v>100.8731591747239</v>
      </c>
      <c r="AF116" s="43">
        <v>4.492027450187571</v>
      </c>
      <c r="AG116" s="18">
        <v>100.61192422359044</v>
      </c>
      <c r="AH116" s="18">
        <v>100.66225535126607</v>
      </c>
      <c r="AI116" s="43">
        <v>4.5014389794744538</v>
      </c>
      <c r="AJ116" s="18">
        <v>100.40076570972037</v>
      </c>
      <c r="AK116" s="18">
        <v>100.45099120532304</v>
      </c>
      <c r="AL116" s="43">
        <v>4.5109062097138199</v>
      </c>
      <c r="AM116" s="18">
        <v>100.20973182895565</v>
      </c>
      <c r="AN116" s="18">
        <v>100.25986175983557</v>
      </c>
      <c r="AO116" s="43">
        <v>4.5195055333850789</v>
      </c>
      <c r="AP116" s="18">
        <v>99.991066169214776</v>
      </c>
      <c r="AQ116" s="18">
        <v>100.04108671257106</v>
      </c>
      <c r="AR116" s="43">
        <v>4.5293890229509151</v>
      </c>
      <c r="AS116" s="18">
        <v>101.05751059889565</v>
      </c>
      <c r="AT116" s="18">
        <v>101.10806463121125</v>
      </c>
      <c r="AU116" s="43">
        <v>4.4815910743891738</v>
      </c>
      <c r="AV116" s="18">
        <v>100.84367686431523</v>
      </c>
      <c r="AW116" s="18">
        <v>100.89412392627837</v>
      </c>
      <c r="AX116" s="43">
        <v>4.4910940535158499</v>
      </c>
      <c r="AY116" s="128">
        <v>100.63640001708704</v>
      </c>
      <c r="AZ116" s="128">
        <v>100.68674338878142</v>
      </c>
      <c r="BA116" s="43">
        <v>4.5003441838450344</v>
      </c>
      <c r="BB116" s="18">
        <v>100.42186101698766</v>
      </c>
      <c r="BC116" s="18">
        <v>100.47209706552042</v>
      </c>
      <c r="BD116" s="43">
        <v>4.509958617709608</v>
      </c>
      <c r="BE116" s="18">
        <v>100.20696271231189</v>
      </c>
      <c r="BF116" s="18">
        <v>100.25709125794086</v>
      </c>
      <c r="BG116" s="43">
        <v>4.5196304252853565</v>
      </c>
      <c r="BH116" s="18">
        <v>99.998653938416666</v>
      </c>
      <c r="BI116" s="18">
        <v>100.04867827755544</v>
      </c>
      <c r="BJ116" s="43">
        <v>4.5290453387393974</v>
      </c>
      <c r="BK116" s="18">
        <v>101.10605418118196</v>
      </c>
      <c r="BL116" s="18">
        <v>101.15663249743066</v>
      </c>
      <c r="BM116" s="43">
        <v>4.4794393487892075</v>
      </c>
      <c r="BN116" s="18">
        <v>99.95</v>
      </c>
      <c r="BO116" s="18">
        <v>100</v>
      </c>
      <c r="BP116" s="43">
        <v>3.26</v>
      </c>
      <c r="BQ116" s="18">
        <v>99.950000000000017</v>
      </c>
      <c r="BR116" s="18">
        <v>100.00000000000001</v>
      </c>
      <c r="BS116" s="43">
        <v>3.26</v>
      </c>
      <c r="BT116" s="18">
        <v>100.12192136286255</v>
      </c>
      <c r="BU116" s="18">
        <v>100.17200736654581</v>
      </c>
      <c r="BV116" s="43">
        <v>3.22</v>
      </c>
      <c r="BW116" s="18">
        <v>100.11929690386891</v>
      </c>
      <c r="BX116" s="18">
        <v>100.16938159466625</v>
      </c>
      <c r="BY116" s="43">
        <v>3.22</v>
      </c>
      <c r="BZ116" s="20">
        <v>99.825422442458262</v>
      </c>
      <c r="CA116" s="20">
        <v>99.87536012251951</v>
      </c>
      <c r="CB116" s="21">
        <v>3.29</v>
      </c>
      <c r="CC116" s="18">
        <v>100.85341561166054</v>
      </c>
      <c r="CD116" s="18">
        <v>100.90386754543324</v>
      </c>
      <c r="CE116" s="43">
        <v>3.04</v>
      </c>
      <c r="CF116" s="18">
        <v>100.83717473047926</v>
      </c>
      <c r="CG116" s="18">
        <v>100.88761853974913</v>
      </c>
      <c r="CH116" s="166">
        <v>3.04</v>
      </c>
      <c r="CI116" s="18">
        <v>100.5233552893518</v>
      </c>
      <c r="CJ116" s="18">
        <v>100.57364211040699</v>
      </c>
      <c r="CK116" s="43">
        <v>3.1150000000000002</v>
      </c>
      <c r="CL116" s="18">
        <v>100.51263236806588</v>
      </c>
      <c r="CM116" s="18">
        <v>100.56291382497837</v>
      </c>
      <c r="CN116" s="43">
        <v>3.1150000000000002</v>
      </c>
      <c r="CO116" s="18">
        <v>100.50188125971474</v>
      </c>
      <c r="CP116" s="18">
        <v>100.55215733838392</v>
      </c>
      <c r="CQ116" s="43">
        <v>3.1150000000000002</v>
      </c>
      <c r="CR116" s="18">
        <v>100.1736343091121</v>
      </c>
      <c r="CS116" s="18">
        <v>100.2237461822032</v>
      </c>
      <c r="CT116" s="43">
        <v>3.2</v>
      </c>
      <c r="CU116" s="18">
        <v>100.16917826324935</v>
      </c>
      <c r="CV116" s="18">
        <v>100.21928790720294</v>
      </c>
      <c r="CW116" s="43">
        <v>3.2</v>
      </c>
      <c r="CX116" s="18">
        <v>100.16485450599447</v>
      </c>
      <c r="CY116" s="18">
        <v>100.21496198698796</v>
      </c>
      <c r="CZ116" s="43">
        <v>3.2</v>
      </c>
      <c r="DA116" s="18">
        <v>100.1603747552498</v>
      </c>
      <c r="DB116" s="18">
        <v>100.21047999524743</v>
      </c>
      <c r="DC116" s="43">
        <v>3.2</v>
      </c>
      <c r="DD116" s="166">
        <v>100.4449861296017</v>
      </c>
      <c r="DE116" s="166">
        <v>100.49523374647494</v>
      </c>
      <c r="DF116" s="43">
        <v>4.5089203050477424</v>
      </c>
      <c r="DG116" s="18">
        <v>100.23094007078332</v>
      </c>
      <c r="DH116" s="18">
        <v>100.28108061108885</v>
      </c>
      <c r="DI116" s="43">
        <v>4.518549234200159</v>
      </c>
      <c r="DJ116">
        <v>100.00179186924113</v>
      </c>
      <c r="DK116">
        <v>100.05181777813019</v>
      </c>
      <c r="DL116">
        <v>4.5289032229761874</v>
      </c>
      <c r="DM116" s="166">
        <v>101.13004270376821</v>
      </c>
      <c r="DN116" s="166">
        <v>101.18063302027835</v>
      </c>
      <c r="DO116" s="166">
        <v>4.4783768046715613</v>
      </c>
      <c r="DP116" s="43">
        <v>100.90213883380896</v>
      </c>
      <c r="DQ116" s="43">
        <v>100.95261514137965</v>
      </c>
      <c r="DR116" s="43">
        <v>4.4884919461018278</v>
      </c>
      <c r="DS116" s="18">
        <v>100.68125346110153</v>
      </c>
      <c r="DT116" s="18">
        <v>100.7316192707369</v>
      </c>
      <c r="DU116" s="43">
        <v>4.4983392829428617</v>
      </c>
    </row>
    <row r="117" spans="1:125" x14ac:dyDescent="0.35">
      <c r="A117" s="9" t="s">
        <v>182</v>
      </c>
      <c r="B117" s="191" t="s">
        <v>149</v>
      </c>
      <c r="C117" s="16">
        <v>42566</v>
      </c>
      <c r="D117" s="16">
        <v>45306</v>
      </c>
      <c r="E117" s="30">
        <v>4.25</v>
      </c>
      <c r="F117" s="18">
        <v>97.37475959467001</v>
      </c>
      <c r="G117" s="18">
        <v>97.423471330335175</v>
      </c>
      <c r="H117" s="43">
        <v>4.7</v>
      </c>
      <c r="I117" s="18">
        <v>97.175772020754309</v>
      </c>
      <c r="J117" s="18">
        <v>97.224384212860727</v>
      </c>
      <c r="K117" s="43">
        <v>4.74</v>
      </c>
      <c r="L117" s="18">
        <v>97.647849985256244</v>
      </c>
      <c r="M117" s="18">
        <v>97.696698334423445</v>
      </c>
      <c r="N117" s="64">
        <v>4.66</v>
      </c>
      <c r="O117" s="18">
        <v>100.79899849557755</v>
      </c>
      <c r="P117" s="18">
        <v>100.84942320718113</v>
      </c>
      <c r="Q117" s="64">
        <v>4.0999999999999996</v>
      </c>
      <c r="R117" s="18">
        <v>102.49173111833552</v>
      </c>
      <c r="S117" s="18">
        <v>102.54300261964534</v>
      </c>
      <c r="T117" s="43">
        <v>3.8</v>
      </c>
      <c r="U117" s="18">
        <v>102.46196808476837</v>
      </c>
      <c r="V117" s="18">
        <v>102.51322469711693</v>
      </c>
      <c r="W117" s="43">
        <v>3.8</v>
      </c>
      <c r="X117" s="18">
        <v>102.32120014766998</v>
      </c>
      <c r="Y117" s="18">
        <v>102.37238634084039</v>
      </c>
      <c r="Z117" s="43">
        <v>3.82</v>
      </c>
      <c r="AA117" s="18">
        <v>102.29261671085978</v>
      </c>
      <c r="AB117" s="18">
        <v>102.34378860516235</v>
      </c>
      <c r="AC117" s="43">
        <v>3.82</v>
      </c>
      <c r="AD117" s="18">
        <v>102.26486771870537</v>
      </c>
      <c r="AE117" s="18">
        <v>102.31602573157116</v>
      </c>
      <c r="AF117" s="43">
        <v>3.82</v>
      </c>
      <c r="AG117" s="18">
        <v>102.2361029501489</v>
      </c>
      <c r="AH117" s="18">
        <v>102.28724657343561</v>
      </c>
      <c r="AI117" s="43">
        <v>3.82</v>
      </c>
      <c r="AJ117" s="18">
        <v>102.20724558899862</v>
      </c>
      <c r="AK117" s="18">
        <v>102.2583747763868</v>
      </c>
      <c r="AL117" s="43">
        <v>3.82</v>
      </c>
      <c r="AM117" s="18">
        <v>102.12855995330591</v>
      </c>
      <c r="AN117" s="18">
        <v>102.179649778195</v>
      </c>
      <c r="AO117" s="43">
        <v>3.83</v>
      </c>
      <c r="AP117" s="18">
        <v>102.12521131137801</v>
      </c>
      <c r="AQ117" s="18">
        <v>102.17629946110856</v>
      </c>
      <c r="AR117" s="43">
        <v>3.8250000000000002</v>
      </c>
      <c r="AS117" s="18">
        <v>102.09828738443673</v>
      </c>
      <c r="AT117" s="18">
        <v>102.14936206546946</v>
      </c>
      <c r="AU117" s="43">
        <v>3.8250000000000002</v>
      </c>
      <c r="AV117" s="18">
        <v>102.06941686610286</v>
      </c>
      <c r="AW117" s="18">
        <v>102.12047710465518</v>
      </c>
      <c r="AX117" s="43">
        <v>3.8250000000000002</v>
      </c>
      <c r="AY117" s="128">
        <v>102.89220096397315</v>
      </c>
      <c r="AZ117" s="128">
        <v>102.94367280037334</v>
      </c>
      <c r="BA117" s="43">
        <v>3.6550000000000002</v>
      </c>
      <c r="BB117" s="18">
        <v>104.37627550294054</v>
      </c>
      <c r="BC117" s="18">
        <v>104.42848974781444</v>
      </c>
      <c r="BD117" s="43">
        <v>3.35</v>
      </c>
      <c r="BE117" s="18">
        <v>104.31290815735818</v>
      </c>
      <c r="BF117" s="18">
        <v>104.36509070270952</v>
      </c>
      <c r="BG117" s="43">
        <v>3.35</v>
      </c>
      <c r="BH117" s="18">
        <v>104.693311417891</v>
      </c>
      <c r="BI117" s="18">
        <v>104.74568426002099</v>
      </c>
      <c r="BJ117" s="43">
        <v>3.26</v>
      </c>
      <c r="BK117" s="18">
        <v>104.62287940568312</v>
      </c>
      <c r="BL117" s="18">
        <v>104.67521701419021</v>
      </c>
      <c r="BM117" s="43">
        <v>3.26</v>
      </c>
      <c r="BN117" s="18">
        <v>104.55681604354496</v>
      </c>
      <c r="BO117" s="18">
        <v>104.60912060384688</v>
      </c>
      <c r="BP117" s="43">
        <v>3.26</v>
      </c>
      <c r="BQ117" s="18">
        <v>104.67188984272993</v>
      </c>
      <c r="BR117" s="18">
        <v>104.72425196871427</v>
      </c>
      <c r="BS117" s="43">
        <v>3.22</v>
      </c>
      <c r="BT117" s="18">
        <v>104.59786069567404</v>
      </c>
      <c r="BU117" s="18">
        <v>104.65018578856832</v>
      </c>
      <c r="BV117" s="43">
        <v>3.22</v>
      </c>
      <c r="BW117" s="18">
        <v>104.53082281236811</v>
      </c>
      <c r="BX117" s="18">
        <v>104.58311436955289</v>
      </c>
      <c r="BY117" s="43">
        <v>3.22</v>
      </c>
      <c r="BZ117" s="20">
        <v>104.14272706642031</v>
      </c>
      <c r="CA117" s="20">
        <v>104.19482447865963</v>
      </c>
      <c r="CB117" s="21">
        <v>3.29</v>
      </c>
      <c r="CC117" s="18">
        <v>104.07565949455582</v>
      </c>
      <c r="CD117" s="18">
        <v>104.12772335623393</v>
      </c>
      <c r="CE117" s="43">
        <v>3.29</v>
      </c>
      <c r="CF117" s="18">
        <v>104.00616710104865</v>
      </c>
      <c r="CG117" s="18">
        <v>104.05819619914821</v>
      </c>
      <c r="CH117" s="166">
        <v>3.29</v>
      </c>
      <c r="CI117" s="18">
        <v>103.59930118095987</v>
      </c>
      <c r="CJ117" s="18">
        <v>103.65112674433203</v>
      </c>
      <c r="CK117" s="43">
        <v>3.37</v>
      </c>
      <c r="CL117" s="18">
        <v>104.60250756955237</v>
      </c>
      <c r="CM117" s="18">
        <v>104.65483498704589</v>
      </c>
      <c r="CN117" s="43">
        <v>3.1150000000000002</v>
      </c>
      <c r="CO117" s="18">
        <v>104.5190054472444</v>
      </c>
      <c r="CP117" s="18">
        <v>104.57129109279079</v>
      </c>
      <c r="CQ117" s="43">
        <v>3.1150000000000002</v>
      </c>
      <c r="CR117" s="18">
        <v>104.09379323100228</v>
      </c>
      <c r="CS117" s="18">
        <v>104.14586616408431</v>
      </c>
      <c r="CT117" s="43">
        <v>3.2</v>
      </c>
      <c r="CU117" s="18">
        <v>104.01643393364466</v>
      </c>
      <c r="CV117" s="18">
        <v>104.06846816772853</v>
      </c>
      <c r="CW117" s="43">
        <v>3.2</v>
      </c>
      <c r="CX117" s="18">
        <v>103.94137123602366</v>
      </c>
      <c r="CY117" s="18">
        <v>103.99336791998364</v>
      </c>
      <c r="CZ117" s="43">
        <v>3.2</v>
      </c>
      <c r="DA117" s="18">
        <v>103.86360040946178</v>
      </c>
      <c r="DB117" s="18">
        <v>103.91555818855605</v>
      </c>
      <c r="DC117" s="43">
        <v>3.2</v>
      </c>
      <c r="DD117" s="166">
        <v>103.59907496628897</v>
      </c>
      <c r="DE117" s="166">
        <v>103.65090041649721</v>
      </c>
      <c r="DF117" s="43">
        <v>3.25</v>
      </c>
      <c r="DG117" s="18">
        <v>103.52955883637452</v>
      </c>
      <c r="DH117" s="18">
        <v>103.58134951113009</v>
      </c>
      <c r="DI117" s="43">
        <v>3.25</v>
      </c>
      <c r="DJ117">
        <v>103.45505132190563</v>
      </c>
      <c r="DK117">
        <v>103.50680472426775</v>
      </c>
      <c r="DL117">
        <v>3.25</v>
      </c>
      <c r="DM117" s="166">
        <v>103.57557571472277</v>
      </c>
      <c r="DN117" s="166">
        <v>103.62738940942748</v>
      </c>
      <c r="DO117" s="166">
        <v>3.1950000000000003</v>
      </c>
      <c r="DP117" s="43">
        <v>103.05140390915696</v>
      </c>
      <c r="DQ117" s="43">
        <v>103.10295538685038</v>
      </c>
      <c r="DR117" s="43">
        <v>3.3250000000000002</v>
      </c>
      <c r="DS117" s="18">
        <v>102.98435451908321</v>
      </c>
      <c r="DT117" s="18">
        <v>103.03587245531087</v>
      </c>
      <c r="DU117" s="43">
        <v>3.3250000000000002</v>
      </c>
    </row>
    <row r="118" spans="1:125" x14ac:dyDescent="0.35">
      <c r="A118" s="9" t="s">
        <v>309</v>
      </c>
      <c r="B118" s="191" t="s">
        <v>149</v>
      </c>
      <c r="C118" s="16">
        <v>43480</v>
      </c>
      <c r="D118" s="16">
        <v>45306</v>
      </c>
      <c r="E118" s="30"/>
      <c r="F118" s="18"/>
      <c r="G118" s="18"/>
      <c r="H118" s="43"/>
      <c r="I118" s="18"/>
      <c r="J118" s="18"/>
      <c r="K118" s="43"/>
      <c r="L118" s="18"/>
      <c r="M118" s="18"/>
      <c r="N118" s="64"/>
      <c r="O118" s="18"/>
      <c r="P118" s="18"/>
      <c r="Q118" s="64"/>
      <c r="R118" s="18"/>
      <c r="S118" s="18"/>
      <c r="T118" s="43"/>
      <c r="U118" s="18"/>
      <c r="V118" s="18"/>
      <c r="W118" s="43"/>
      <c r="X118" s="18"/>
      <c r="Y118" s="18"/>
      <c r="Z118" s="43"/>
      <c r="AA118" s="18"/>
      <c r="AB118" s="18"/>
      <c r="AC118" s="43"/>
      <c r="AD118" s="18"/>
      <c r="AE118" s="18"/>
      <c r="AF118" s="43"/>
      <c r="AG118" s="18"/>
      <c r="AH118" s="18"/>
      <c r="AI118" s="43"/>
      <c r="AJ118" s="18"/>
      <c r="AK118" s="18"/>
      <c r="AL118" s="43"/>
      <c r="AM118" s="18"/>
      <c r="AN118" s="18"/>
      <c r="AO118" s="43"/>
      <c r="AP118" s="18"/>
      <c r="AQ118" s="18"/>
      <c r="AR118" s="43"/>
      <c r="AS118" s="18"/>
      <c r="AT118" s="18"/>
      <c r="AU118" s="43"/>
      <c r="AV118" s="18"/>
      <c r="AW118" s="18"/>
      <c r="AX118" s="43"/>
      <c r="AY118" s="128"/>
      <c r="AZ118" s="128"/>
      <c r="BA118" s="43"/>
      <c r="BB118" s="18"/>
      <c r="BC118" s="18"/>
      <c r="BD118" s="43"/>
      <c r="BE118" s="18"/>
      <c r="BF118" s="18"/>
      <c r="BG118" s="43"/>
      <c r="BH118" s="18"/>
      <c r="BI118" s="18"/>
      <c r="BJ118" s="43"/>
      <c r="BK118" s="18"/>
      <c r="BL118" s="18"/>
      <c r="BM118" s="43"/>
      <c r="BN118" s="18"/>
      <c r="BO118" s="18"/>
      <c r="BP118" s="43"/>
      <c r="BQ118" s="18">
        <v>99.95</v>
      </c>
      <c r="BR118" s="18">
        <v>100</v>
      </c>
      <c r="BS118" s="43">
        <v>3.22</v>
      </c>
      <c r="BT118" s="18">
        <v>99.95</v>
      </c>
      <c r="BU118" s="18">
        <v>100</v>
      </c>
      <c r="BV118" s="43">
        <v>3.22</v>
      </c>
      <c r="BW118" s="18">
        <v>99.95</v>
      </c>
      <c r="BX118" s="18">
        <v>100</v>
      </c>
      <c r="BY118" s="43">
        <v>3.22</v>
      </c>
      <c r="BZ118" s="20">
        <v>99.644280318073527</v>
      </c>
      <c r="CA118" s="20">
        <v>99.694127381764403</v>
      </c>
      <c r="CB118" s="21">
        <v>3.29</v>
      </c>
      <c r="CC118" s="18">
        <v>99.649170661855322</v>
      </c>
      <c r="CD118" s="18">
        <v>99.699020171941285</v>
      </c>
      <c r="CE118" s="43">
        <v>3.29</v>
      </c>
      <c r="CF118" s="18">
        <v>99.654237815548541</v>
      </c>
      <c r="CG118" s="18">
        <v>99.704089860478774</v>
      </c>
      <c r="CH118" s="166">
        <v>3.29</v>
      </c>
      <c r="CI118" s="18">
        <v>99.327960025972757</v>
      </c>
      <c r="CJ118" s="18">
        <v>99.377648850397946</v>
      </c>
      <c r="CK118" s="43">
        <v>3.37</v>
      </c>
      <c r="CL118" s="18">
        <v>100.38040818925376</v>
      </c>
      <c r="CM118" s="18">
        <v>100.43062350100425</v>
      </c>
      <c r="CN118" s="43">
        <v>3.1150000000000002</v>
      </c>
      <c r="CO118" s="18">
        <v>100.37268332331338</v>
      </c>
      <c r="CP118" s="18">
        <v>100.42289477069872</v>
      </c>
      <c r="CQ118" s="43">
        <v>3.1150000000000002</v>
      </c>
      <c r="CR118" s="18">
        <v>100.02892939487623</v>
      </c>
      <c r="CS118" s="18">
        <v>100.07896887931588</v>
      </c>
      <c r="CT118" s="43">
        <v>3.2</v>
      </c>
      <c r="CU118" s="18">
        <v>100.02745588445038</v>
      </c>
      <c r="CV118" s="18">
        <v>100.07749463176626</v>
      </c>
      <c r="CW118" s="43">
        <v>3.2</v>
      </c>
      <c r="CX118" s="18">
        <v>100.02602611878142</v>
      </c>
      <c r="CY118" s="18">
        <v>100.07606415085684</v>
      </c>
      <c r="CZ118" s="43">
        <v>3.2</v>
      </c>
      <c r="DA118" s="18">
        <v>100.02454476970404</v>
      </c>
      <c r="DB118" s="18">
        <v>100.0745820607344</v>
      </c>
      <c r="DC118" s="43">
        <v>3.2</v>
      </c>
      <c r="DD118" s="166">
        <v>99.840527751011351</v>
      </c>
      <c r="DE118" s="166">
        <v>99.890472987505092</v>
      </c>
      <c r="DF118" s="43">
        <v>3.25</v>
      </c>
      <c r="DG118" s="18">
        <v>99.842613234908768</v>
      </c>
      <c r="DH118" s="18">
        <v>99.89255951466609</v>
      </c>
      <c r="DI118" s="43">
        <v>3.25</v>
      </c>
      <c r="DJ118">
        <v>99.844848460342845</v>
      </c>
      <c r="DK118">
        <v>99.894795858271976</v>
      </c>
      <c r="DL118">
        <v>3.25</v>
      </c>
      <c r="DM118" s="166">
        <v>100.03591411646262</v>
      </c>
      <c r="DN118" s="166">
        <v>100.08595709501012</v>
      </c>
      <c r="DO118" s="166">
        <v>3.1950000000000003</v>
      </c>
      <c r="DP118" s="43">
        <v>99.597948745447056</v>
      </c>
      <c r="DQ118" s="43">
        <v>99.647772631762933</v>
      </c>
      <c r="DR118" s="43">
        <v>3.3250000000000002</v>
      </c>
      <c r="DS118" s="18">
        <v>99.605559757293264</v>
      </c>
      <c r="DT118" s="18">
        <v>99.655387451018768</v>
      </c>
      <c r="DU118" s="43">
        <v>3.3250000000000002</v>
      </c>
    </row>
    <row r="119" spans="1:125" x14ac:dyDescent="0.35">
      <c r="A119" s="9" t="s">
        <v>76</v>
      </c>
      <c r="B119" s="191" t="s">
        <v>9</v>
      </c>
      <c r="C119" s="16">
        <v>38735</v>
      </c>
      <c r="D119" s="16">
        <v>45309</v>
      </c>
      <c r="E119" s="30">
        <v>4.5</v>
      </c>
      <c r="F119" s="18">
        <v>98.804261956369288</v>
      </c>
      <c r="G119" s="18">
        <v>98.853688800769675</v>
      </c>
      <c r="H119" s="43">
        <v>4.7</v>
      </c>
      <c r="I119" s="18">
        <v>98.589769318075</v>
      </c>
      <c r="J119" s="18">
        <v>98.639088862506242</v>
      </c>
      <c r="K119" s="43">
        <v>4.74</v>
      </c>
      <c r="L119" s="18">
        <v>99.971256708019084</v>
      </c>
      <c r="M119" s="18">
        <v>100.02126734168992</v>
      </c>
      <c r="N119" s="64">
        <v>4.4990431731155969</v>
      </c>
      <c r="O119" s="18">
        <v>101.05800844555063</v>
      </c>
      <c r="P119" s="18">
        <v>101.10856272691407</v>
      </c>
      <c r="Q119" s="64">
        <v>4.450661624133784</v>
      </c>
      <c r="R119" s="18">
        <v>100.83290301408253</v>
      </c>
      <c r="S119" s="18">
        <v>100.88334468642574</v>
      </c>
      <c r="T119" s="43">
        <v>4.4605975485718536</v>
      </c>
      <c r="U119" s="18">
        <v>100.61447594962465</v>
      </c>
      <c r="V119" s="18">
        <v>100.66480835380155</v>
      </c>
      <c r="W119" s="43">
        <v>4.4702811971628416</v>
      </c>
      <c r="X119" s="18">
        <v>100.40276063741609</v>
      </c>
      <c r="Y119" s="18">
        <v>100.45298713098158</v>
      </c>
      <c r="Z119" s="43">
        <v>4.4797075015125314</v>
      </c>
      <c r="AA119" s="18">
        <v>100.18364217405831</v>
      </c>
      <c r="AB119" s="18">
        <v>100.23375905358509</v>
      </c>
      <c r="AC119" s="43">
        <v>4.4895053747253906</v>
      </c>
      <c r="AD119" s="18">
        <v>99.971256708019084</v>
      </c>
      <c r="AE119" s="18">
        <v>100.02126734168992</v>
      </c>
      <c r="AF119" s="43">
        <v>4.4990431731155969</v>
      </c>
      <c r="AG119" s="18">
        <v>99.970269497650577</v>
      </c>
      <c r="AH119" s="18">
        <v>100.0202796374693</v>
      </c>
      <c r="AI119" s="43">
        <v>4.4990876013450212</v>
      </c>
      <c r="AJ119" s="18">
        <v>100.97948700346301</v>
      </c>
      <c r="AK119" s="18">
        <v>101.03000200446523</v>
      </c>
      <c r="AL119" s="43">
        <v>4.4541224494889278</v>
      </c>
      <c r="AM119" s="18">
        <v>100.7917319738347</v>
      </c>
      <c r="AN119" s="18">
        <v>100.84215305035987</v>
      </c>
      <c r="AO119" s="43">
        <v>4.4624195972419702</v>
      </c>
      <c r="AP119" s="18">
        <v>100.57710613209581</v>
      </c>
      <c r="AQ119" s="18">
        <v>100.62741984201681</v>
      </c>
      <c r="AR119" s="43">
        <v>4.4719421476421806</v>
      </c>
      <c r="AS119" s="18">
        <v>100.38190116618874</v>
      </c>
      <c r="AT119" s="18">
        <v>100.43211722480113</v>
      </c>
      <c r="AU119" s="43">
        <v>4.4806383897368942</v>
      </c>
      <c r="AV119" s="18">
        <v>100.17288899772761</v>
      </c>
      <c r="AW119" s="18">
        <v>100.2230004979766</v>
      </c>
      <c r="AX119" s="43">
        <v>4.4899873059486488</v>
      </c>
      <c r="AY119" s="128">
        <v>99.970279366792781</v>
      </c>
      <c r="AZ119" s="128">
        <v>100.02028951154855</v>
      </c>
      <c r="BA119" s="43">
        <v>4.4990871571916617</v>
      </c>
      <c r="BB119" s="18">
        <v>101.01671118645089</v>
      </c>
      <c r="BC119" s="18">
        <v>101.06724480885531</v>
      </c>
      <c r="BD119" s="43">
        <v>4.4524811263141499</v>
      </c>
      <c r="BE119" s="18">
        <v>100.80545106918555</v>
      </c>
      <c r="BF119" s="18">
        <v>100.8558790086899</v>
      </c>
      <c r="BG119" s="43">
        <v>4.4618122852434547</v>
      </c>
      <c r="BH119" s="18">
        <v>100.6006689231984</v>
      </c>
      <c r="BI119" s="18">
        <v>100.65099442040859</v>
      </c>
      <c r="BJ119" s="43">
        <v>4.4708947247992148</v>
      </c>
      <c r="BK119" s="18">
        <v>100.38871202870787</v>
      </c>
      <c r="BL119" s="18">
        <v>100.43893149445509</v>
      </c>
      <c r="BM119" s="43">
        <v>4.4803344012559814</v>
      </c>
      <c r="BN119" s="18">
        <v>100.19010841815413</v>
      </c>
      <c r="BO119" s="18">
        <v>100.24022853242033</v>
      </c>
      <c r="BP119" s="43">
        <v>4.4892156231912237</v>
      </c>
      <c r="BQ119" s="18">
        <v>99.970598501289544</v>
      </c>
      <c r="BR119" s="18">
        <v>100.02060880569239</v>
      </c>
      <c r="BS119" s="43">
        <v>4.499072794829754</v>
      </c>
      <c r="BT119" s="18">
        <v>101.05528137231713</v>
      </c>
      <c r="BU119" s="18">
        <v>101.10583428946185</v>
      </c>
      <c r="BV119" s="43">
        <v>4.4507817294862377</v>
      </c>
      <c r="BW119" s="18">
        <v>100.853641391972</v>
      </c>
      <c r="BX119" s="18">
        <v>100.90409343869135</v>
      </c>
      <c r="BY119" s="43">
        <v>4.4596803228148216</v>
      </c>
      <c r="BZ119" s="20">
        <v>100.63006647687931</v>
      </c>
      <c r="CA119" s="20">
        <v>100.68040668021941</v>
      </c>
      <c r="CB119" s="21">
        <v>4.4695886204481443</v>
      </c>
      <c r="CC119" s="18">
        <v>100.41337233113069</v>
      </c>
      <c r="CD119" s="18">
        <v>100.46360413319728</v>
      </c>
      <c r="CE119" s="43">
        <v>4.4792340856433759</v>
      </c>
      <c r="CF119" s="18">
        <v>100.189112151191</v>
      </c>
      <c r="CG119" s="18">
        <v>100.23923176707453</v>
      </c>
      <c r="CH119" s="166">
        <v>4.4892602633434286</v>
      </c>
      <c r="CI119" s="18">
        <v>99.971753830391421</v>
      </c>
      <c r="CJ119" s="18">
        <v>100.0217647127478</v>
      </c>
      <c r="CK119" s="43">
        <v>4.4990208010461883</v>
      </c>
      <c r="CL119" s="18">
        <v>101.09153441683463</v>
      </c>
      <c r="CM119" s="18">
        <v>101.14210546956942</v>
      </c>
      <c r="CN119" s="43">
        <v>4.4491856078217724</v>
      </c>
      <c r="CO119" s="18">
        <v>100.8653886260656</v>
      </c>
      <c r="CP119" s="18">
        <v>100.91584654934026</v>
      </c>
      <c r="CQ119" s="43">
        <v>4.4591609285067415</v>
      </c>
      <c r="CR119" s="18">
        <v>100.64620893343853</v>
      </c>
      <c r="CS119" s="18">
        <v>100.69655721204455</v>
      </c>
      <c r="CT119" s="43">
        <v>4.4688717515177814</v>
      </c>
      <c r="CU119" s="18">
        <v>100.41938284580043</v>
      </c>
      <c r="CV119" s="18">
        <v>100.46961765462774</v>
      </c>
      <c r="CW119" s="43">
        <v>4.478965984989717</v>
      </c>
      <c r="CX119" s="18">
        <v>100.19954381187787</v>
      </c>
      <c r="CY119" s="18">
        <v>100.24966864620097</v>
      </c>
      <c r="CZ119" s="43">
        <v>4.4887928915568844</v>
      </c>
      <c r="DA119" s="18">
        <v>99.972035380886311</v>
      </c>
      <c r="DB119" s="18">
        <v>100.02204640408834</v>
      </c>
      <c r="DC119" s="43">
        <v>4.4990081304875851</v>
      </c>
      <c r="DD119" s="166">
        <v>101.06637157407246</v>
      </c>
      <c r="DE119" s="166">
        <v>101.116930039092</v>
      </c>
      <c r="DF119" s="43">
        <v>4.4502933368925373</v>
      </c>
      <c r="DG119" s="18">
        <v>100.8568011364917</v>
      </c>
      <c r="DH119" s="18">
        <v>100.90725476387362</v>
      </c>
      <c r="DI119" s="43">
        <v>4.4595406054105338</v>
      </c>
      <c r="DJ119">
        <v>100.63244181439335</v>
      </c>
      <c r="DK119">
        <v>100.68278320599634</v>
      </c>
      <c r="DL119">
        <v>4.4694831198627361</v>
      </c>
      <c r="DM119" s="166">
        <v>100.41498905914575</v>
      </c>
      <c r="DN119" s="166">
        <v>100.46522166998074</v>
      </c>
      <c r="DO119" s="166">
        <v>4.479161967891832</v>
      </c>
      <c r="DP119" s="43">
        <v>100.18994549665578</v>
      </c>
      <c r="DQ119" s="43">
        <v>100.24006552942049</v>
      </c>
      <c r="DR119" s="43">
        <v>4.4892229232225001</v>
      </c>
      <c r="DS119" s="18">
        <v>99.971829564335735</v>
      </c>
      <c r="DT119" s="18">
        <v>100.02184048457802</v>
      </c>
      <c r="DU119" s="43">
        <v>4.4990173928001633</v>
      </c>
    </row>
    <row r="120" spans="1:125" x14ac:dyDescent="0.35">
      <c r="A120" s="9" t="s">
        <v>50</v>
      </c>
      <c r="B120" s="191" t="s">
        <v>9</v>
      </c>
      <c r="C120" s="16">
        <v>38026</v>
      </c>
      <c r="D120" s="16">
        <v>45331</v>
      </c>
      <c r="E120" s="30">
        <v>4.625</v>
      </c>
      <c r="F120" s="18">
        <v>99.51708985167248</v>
      </c>
      <c r="G120" s="18">
        <v>99.566873288316629</v>
      </c>
      <c r="H120" s="43">
        <v>4.7</v>
      </c>
      <c r="I120" s="18">
        <v>99.293223037047269</v>
      </c>
      <c r="J120" s="18">
        <v>99.342894484289403</v>
      </c>
      <c r="K120" s="43">
        <v>4.74</v>
      </c>
      <c r="L120" s="18">
        <v>100.35789251566059</v>
      </c>
      <c r="M120" s="18">
        <v>100.40809656394256</v>
      </c>
      <c r="N120" s="64">
        <v>4.6062022469021473</v>
      </c>
      <c r="O120" s="18">
        <v>100.14296677417606</v>
      </c>
      <c r="P120" s="18">
        <v>100.19306330582897</v>
      </c>
      <c r="Q120" s="64">
        <v>4.6160880278534506</v>
      </c>
      <c r="R120" s="18">
        <v>101.26589327294607</v>
      </c>
      <c r="S120" s="18">
        <v>101.31655154872043</v>
      </c>
      <c r="T120" s="43">
        <v>4.564900728757987</v>
      </c>
      <c r="U120" s="18">
        <v>101.03759265527269</v>
      </c>
      <c r="V120" s="18">
        <v>101.08813672363451</v>
      </c>
      <c r="W120" s="43">
        <v>4.5752154010359467</v>
      </c>
      <c r="X120" s="18">
        <v>100.81630718102024</v>
      </c>
      <c r="Y120" s="18">
        <v>100.86674055129588</v>
      </c>
      <c r="Z120" s="43">
        <v>4.5852577120284286</v>
      </c>
      <c r="AA120" s="18">
        <v>100.58728391115943</v>
      </c>
      <c r="AB120" s="18">
        <v>100.63760271251569</v>
      </c>
      <c r="AC120" s="43">
        <v>4.5956977067626603</v>
      </c>
      <c r="AD120" s="18">
        <v>100.36529799012919</v>
      </c>
      <c r="AE120" s="18">
        <v>100.41550574300069</v>
      </c>
      <c r="AF120" s="43">
        <v>4.6058623773075782</v>
      </c>
      <c r="AG120" s="18">
        <v>100.13554978063125</v>
      </c>
      <c r="AH120" s="18">
        <v>100.18564260193222</v>
      </c>
      <c r="AI120" s="43">
        <v>4.6164299393442239</v>
      </c>
      <c r="AJ120" s="18">
        <v>101.18612067666034</v>
      </c>
      <c r="AK120" s="18">
        <v>101.23673904618343</v>
      </c>
      <c r="AL120" s="43">
        <v>4.5684995818465772</v>
      </c>
      <c r="AM120" s="18">
        <v>100.98914095898169</v>
      </c>
      <c r="AN120" s="18">
        <v>101.03966078937637</v>
      </c>
      <c r="AO120" s="43">
        <v>4.5774104582962805</v>
      </c>
      <c r="AP120" s="18">
        <v>100.76402783512211</v>
      </c>
      <c r="AQ120" s="18">
        <v>100.81443505264842</v>
      </c>
      <c r="AR120" s="43">
        <v>4.5876366787996989</v>
      </c>
      <c r="AS120" s="18">
        <v>100.55923676062984</v>
      </c>
      <c r="AT120" s="18">
        <v>100.60954153139554</v>
      </c>
      <c r="AU120" s="43">
        <v>4.5969795007531706</v>
      </c>
      <c r="AV120" s="18">
        <v>100.33996044067452</v>
      </c>
      <c r="AW120" s="18">
        <v>100.39015551843373</v>
      </c>
      <c r="AX120" s="43">
        <v>4.6070254360257001</v>
      </c>
      <c r="AY120" s="128">
        <v>100.12740107350467</v>
      </c>
      <c r="AZ120" s="128">
        <v>100.17748981841387</v>
      </c>
      <c r="BA120" s="43">
        <v>4.6168056400529487</v>
      </c>
      <c r="BB120" s="18">
        <v>101.22676186362617</v>
      </c>
      <c r="BC120" s="18">
        <v>101.27740056390812</v>
      </c>
      <c r="BD120" s="43">
        <v>4.5666653905493257</v>
      </c>
      <c r="BE120" s="18">
        <v>101.00528574538454</v>
      </c>
      <c r="BF120" s="18">
        <v>101.05581365221065</v>
      </c>
      <c r="BG120" s="43">
        <v>4.5766788004074677</v>
      </c>
      <c r="BH120" s="18">
        <v>100.79060085660612</v>
      </c>
      <c r="BI120" s="18">
        <v>100.84102136728976</v>
      </c>
      <c r="BJ120" s="43">
        <v>4.5864271675259243</v>
      </c>
      <c r="BK120" s="18">
        <v>100.56839426676802</v>
      </c>
      <c r="BL120" s="18">
        <v>100.61870361857731</v>
      </c>
      <c r="BM120" s="43">
        <v>4.5965609113116042</v>
      </c>
      <c r="BN120" s="18">
        <v>100.36018669165355</v>
      </c>
      <c r="BO120" s="18">
        <v>100.41039188759734</v>
      </c>
      <c r="BP120" s="43">
        <v>4.6060969517750463</v>
      </c>
      <c r="BQ120" s="18">
        <v>100.13006183452468</v>
      </c>
      <c r="BR120" s="18">
        <v>100.18015191047992</v>
      </c>
      <c r="BS120" s="43">
        <v>4.616682957451351</v>
      </c>
      <c r="BT120" s="18">
        <v>101.27288093360664</v>
      </c>
      <c r="BU120" s="18">
        <v>101.32354270495912</v>
      </c>
      <c r="BV120" s="43">
        <v>4.5645857581859275</v>
      </c>
      <c r="BW120" s="18">
        <v>101.06199969975468</v>
      </c>
      <c r="BX120" s="18">
        <v>101.11255597774354</v>
      </c>
      <c r="BY120" s="43">
        <v>4.5741104606415401</v>
      </c>
      <c r="BZ120" s="20">
        <v>100.82817824295634</v>
      </c>
      <c r="CA120" s="20">
        <v>100.87861755173221</v>
      </c>
      <c r="CB120" s="21">
        <v>4.5847178641481925</v>
      </c>
      <c r="CC120" s="18">
        <v>100.60155290434173</v>
      </c>
      <c r="CD120" s="18">
        <v>100.65187884376361</v>
      </c>
      <c r="CE120" s="43">
        <v>4.5950458681244628</v>
      </c>
      <c r="CF120" s="18">
        <v>100.36701477669168</v>
      </c>
      <c r="CG120" s="18">
        <v>100.41722338838586</v>
      </c>
      <c r="CH120" s="166">
        <v>4.6057835936289413</v>
      </c>
      <c r="CI120" s="18">
        <v>100.13969482357653</v>
      </c>
      <c r="CJ120" s="18">
        <v>100.18978971843575</v>
      </c>
      <c r="CK120" s="43">
        <v>4.6162388532780421</v>
      </c>
      <c r="CL120" s="18">
        <v>101.31220570920203</v>
      </c>
      <c r="CM120" s="18">
        <v>101.36288715277841</v>
      </c>
      <c r="CN120" s="43">
        <v>4.5628139942669597</v>
      </c>
      <c r="CO120" s="18">
        <v>101.07582543498907</v>
      </c>
      <c r="CP120" s="18">
        <v>101.12638862930372</v>
      </c>
      <c r="CQ120" s="43">
        <v>4.5734847873918829</v>
      </c>
      <c r="CR120" s="18">
        <v>100.84672651756544</v>
      </c>
      <c r="CS120" s="18">
        <v>100.897175105118</v>
      </c>
      <c r="CT120" s="43">
        <v>4.5838746180767922</v>
      </c>
      <c r="CU120" s="18">
        <v>100.60963515887941</v>
      </c>
      <c r="CV120" s="18">
        <v>100.65996514145013</v>
      </c>
      <c r="CW120" s="43">
        <v>4.5946767351854572</v>
      </c>
      <c r="CX120" s="18">
        <v>100.37984706092452</v>
      </c>
      <c r="CY120" s="18">
        <v>100.4300620919705</v>
      </c>
      <c r="CZ120" s="43">
        <v>4.6051948028913685</v>
      </c>
      <c r="DA120" s="18">
        <v>100.14204247866512</v>
      </c>
      <c r="DB120" s="18">
        <v>100.19213854793908</v>
      </c>
      <c r="DC120" s="43">
        <v>4.6161306336295729</v>
      </c>
      <c r="DD120" s="166">
        <v>101.28486094240549</v>
      </c>
      <c r="DE120" s="166">
        <v>101.33552870675886</v>
      </c>
      <c r="DF120" s="43">
        <v>4.5640458573849845</v>
      </c>
      <c r="DG120" s="18">
        <v>101.06571848719943</v>
      </c>
      <c r="DH120" s="18">
        <v>101.11627662551219</v>
      </c>
      <c r="DI120" s="43">
        <v>4.5739421528829194</v>
      </c>
      <c r="DJ120">
        <v>100.8311116730868</v>
      </c>
      <c r="DK120">
        <v>100.88155244931144</v>
      </c>
      <c r="DL120">
        <v>4.5845844831976192</v>
      </c>
      <c r="DM120" s="166">
        <v>100.60372687957116</v>
      </c>
      <c r="DN120" s="166">
        <v>100.65405390652441</v>
      </c>
      <c r="DO120" s="166">
        <v>4.5949465724402447</v>
      </c>
      <c r="DP120" s="43">
        <v>100.36840457275306</v>
      </c>
      <c r="DQ120" s="43">
        <v>100.4186138796929</v>
      </c>
      <c r="DR120" s="43">
        <v>4.6057198175838279</v>
      </c>
      <c r="DS120" s="18">
        <v>100.14032631190699</v>
      </c>
      <c r="DT120" s="18">
        <v>100.19042152266832</v>
      </c>
      <c r="DU120" s="43">
        <v>4.6162097431175928</v>
      </c>
    </row>
    <row r="121" spans="1:125" x14ac:dyDescent="0.35">
      <c r="A121" s="9" t="s">
        <v>315</v>
      </c>
      <c r="B121" s="191" t="s">
        <v>149</v>
      </c>
      <c r="C121" s="153">
        <v>43570</v>
      </c>
      <c r="D121" s="153">
        <v>45397</v>
      </c>
      <c r="E121" s="154">
        <v>3.29</v>
      </c>
      <c r="F121" s="18"/>
      <c r="G121" s="18"/>
      <c r="H121" s="43"/>
      <c r="I121" s="18"/>
      <c r="J121" s="18"/>
      <c r="K121" s="43"/>
      <c r="L121" s="18"/>
      <c r="M121" s="18"/>
      <c r="N121" s="64"/>
      <c r="O121" s="18"/>
      <c r="P121" s="18"/>
      <c r="Q121" s="64"/>
      <c r="R121" s="18"/>
      <c r="S121" s="18"/>
      <c r="T121" s="43"/>
      <c r="U121" s="18"/>
      <c r="V121" s="18"/>
      <c r="W121" s="43"/>
      <c r="X121" s="18"/>
      <c r="Y121" s="18"/>
      <c r="Z121" s="43"/>
      <c r="AA121" s="18"/>
      <c r="AB121" s="18"/>
      <c r="AC121" s="43"/>
      <c r="AD121" s="18"/>
      <c r="AE121" s="18"/>
      <c r="AF121" s="43"/>
      <c r="AG121" s="18"/>
      <c r="AH121" s="18"/>
      <c r="AI121" s="43"/>
      <c r="AJ121" s="18"/>
      <c r="AK121" s="18"/>
      <c r="AL121" s="43"/>
      <c r="AM121" s="18"/>
      <c r="AN121" s="18"/>
      <c r="AO121" s="43"/>
      <c r="AP121" s="18"/>
      <c r="AQ121" s="18"/>
      <c r="AR121" s="43"/>
      <c r="AS121" s="18"/>
      <c r="AT121" s="18"/>
      <c r="AU121" s="43"/>
      <c r="AV121" s="18"/>
      <c r="AW121" s="18"/>
      <c r="AX121" s="43"/>
      <c r="AY121" s="128"/>
      <c r="AZ121" s="128"/>
      <c r="BA121" s="43"/>
      <c r="BB121" s="18"/>
      <c r="BC121" s="18"/>
      <c r="BD121" s="43"/>
      <c r="BE121" s="18"/>
      <c r="BF121" s="18"/>
      <c r="BG121" s="43"/>
      <c r="BH121" s="18"/>
      <c r="BI121" s="18"/>
      <c r="BJ121" s="43"/>
      <c r="BK121" s="18"/>
      <c r="BL121" s="18"/>
      <c r="BM121" s="43"/>
      <c r="BN121" s="18"/>
      <c r="BO121" s="18"/>
      <c r="BP121" s="43"/>
      <c r="BQ121" s="18"/>
      <c r="BR121" s="18"/>
      <c r="BS121" s="43"/>
      <c r="BT121" s="18"/>
      <c r="BU121" s="18"/>
      <c r="BV121" s="43"/>
      <c r="BW121" s="18"/>
      <c r="BX121" s="18"/>
      <c r="BY121" s="43"/>
      <c r="BZ121" s="20">
        <v>99.95</v>
      </c>
      <c r="CA121" s="20">
        <v>100</v>
      </c>
      <c r="CB121" s="21">
        <v>3.29</v>
      </c>
      <c r="CC121" s="18">
        <v>99.95</v>
      </c>
      <c r="CD121" s="18">
        <v>100</v>
      </c>
      <c r="CE121" s="43">
        <v>3.29</v>
      </c>
      <c r="CF121" s="18">
        <v>99.95</v>
      </c>
      <c r="CG121" s="18">
        <v>100</v>
      </c>
      <c r="CH121" s="166">
        <v>3.29</v>
      </c>
      <c r="CI121" s="18">
        <v>99.601311003421884</v>
      </c>
      <c r="CJ121" s="18">
        <v>99.651136571707738</v>
      </c>
      <c r="CK121" s="43">
        <v>3.37</v>
      </c>
      <c r="CL121" s="18">
        <v>99.607064007061538</v>
      </c>
      <c r="CM121" s="18">
        <v>99.656892453288179</v>
      </c>
      <c r="CN121" s="43">
        <v>3.37</v>
      </c>
      <c r="CO121" s="18">
        <v>99.61283336290775</v>
      </c>
      <c r="CP121" s="18">
        <v>99.662664695255373</v>
      </c>
      <c r="CQ121" s="43">
        <v>3.37</v>
      </c>
      <c r="CR121" s="18">
        <v>99.246941563838817</v>
      </c>
      <c r="CS121" s="18">
        <v>99.296589858768201</v>
      </c>
      <c r="CT121" s="43">
        <v>3.46</v>
      </c>
      <c r="CU121" s="18">
        <v>100.31796539910795</v>
      </c>
      <c r="CV121" s="18">
        <v>100.36814947384487</v>
      </c>
      <c r="CW121" s="43">
        <v>3.2</v>
      </c>
      <c r="CX121" s="18">
        <v>100.3115821768274</v>
      </c>
      <c r="CY121" s="18">
        <v>100.36176305835657</v>
      </c>
      <c r="CZ121" s="43">
        <v>3.2</v>
      </c>
      <c r="DA121" s="18">
        <v>100.3049686592132</v>
      </c>
      <c r="DB121" s="18">
        <v>100.35514623232936</v>
      </c>
      <c r="DC121" s="43">
        <v>3.2</v>
      </c>
      <c r="DD121" s="166">
        <v>100.10464237396876</v>
      </c>
      <c r="DE121" s="166">
        <v>100.15471973383568</v>
      </c>
      <c r="DF121" s="43">
        <v>3.25</v>
      </c>
      <c r="DG121" s="18">
        <v>100.10188398893362</v>
      </c>
      <c r="DH121" s="18">
        <v>100.15195996891808</v>
      </c>
      <c r="DI121" s="43">
        <v>3.25</v>
      </c>
      <c r="DJ121">
        <v>100.09892754683636</v>
      </c>
      <c r="DK121">
        <v>100.14900204786029</v>
      </c>
      <c r="DL121">
        <v>3.25</v>
      </c>
      <c r="DM121" s="166">
        <v>100.29729723309956</v>
      </c>
      <c r="DN121" s="166">
        <v>100.34747096858385</v>
      </c>
      <c r="DO121" s="166">
        <v>3.1950000000000003</v>
      </c>
      <c r="DP121" s="43">
        <v>99.824995933163962</v>
      </c>
      <c r="DQ121" s="43">
        <v>99.874933399863892</v>
      </c>
      <c r="DR121" s="43">
        <v>3.3250000000000002</v>
      </c>
      <c r="DS121" s="18">
        <v>99.82751216446097</v>
      </c>
      <c r="DT121" s="18">
        <v>99.877450889905916</v>
      </c>
      <c r="DU121" s="43">
        <v>3.3250000000000002</v>
      </c>
    </row>
    <row r="122" spans="1:125" x14ac:dyDescent="0.35">
      <c r="A122" s="9" t="s">
        <v>262</v>
      </c>
      <c r="B122" s="191" t="s">
        <v>9</v>
      </c>
      <c r="C122" s="23">
        <v>38104</v>
      </c>
      <c r="D122" s="23">
        <v>45409</v>
      </c>
      <c r="E122" s="31">
        <v>4.53125</v>
      </c>
      <c r="F122" s="18">
        <v>98.95012395790198</v>
      </c>
      <c r="G122" s="18">
        <v>98.999623769786865</v>
      </c>
      <c r="H122" s="43">
        <v>4.7</v>
      </c>
      <c r="I122" s="18">
        <v>98.725835428468002</v>
      </c>
      <c r="J122" s="18">
        <v>98.775223039987992</v>
      </c>
      <c r="K122" s="43">
        <v>4.74</v>
      </c>
      <c r="L122" s="18">
        <v>100.90762485901637</v>
      </c>
      <c r="M122" s="18">
        <v>100.95810391097184</v>
      </c>
      <c r="N122" s="64">
        <v>4.4882479211335076</v>
      </c>
      <c r="O122" s="18">
        <v>100.70094102529534</v>
      </c>
      <c r="P122" s="18">
        <v>100.75131668363714</v>
      </c>
      <c r="Q122" s="64">
        <v>4.4974598339278211</v>
      </c>
      <c r="R122" s="18">
        <v>100.47251543277649</v>
      </c>
      <c r="S122" s="18">
        <v>100.52277682118708</v>
      </c>
      <c r="T122" s="43">
        <v>4.507684868336181</v>
      </c>
      <c r="U122" s="18">
        <v>100.2508667089073</v>
      </c>
      <c r="V122" s="18">
        <v>100.30101721751605</v>
      </c>
      <c r="W122" s="43">
        <v>4.5176510923846198</v>
      </c>
      <c r="X122" s="18">
        <v>100.03602873133764</v>
      </c>
      <c r="Y122" s="18">
        <v>100.08607176722124</v>
      </c>
      <c r="Z122" s="43">
        <v>4.5273532270691135</v>
      </c>
      <c r="AA122" s="18">
        <v>101.06028868115781</v>
      </c>
      <c r="AB122" s="18">
        <v>101.11084410320942</v>
      </c>
      <c r="AC122" s="43">
        <v>4.4814678783362769</v>
      </c>
      <c r="AD122" s="18">
        <v>100.85668864573114</v>
      </c>
      <c r="AE122" s="18">
        <v>100.90714221683956</v>
      </c>
      <c r="AF122" s="43">
        <v>4.4905146458937342</v>
      </c>
      <c r="AG122" s="18">
        <v>100.64594830410391</v>
      </c>
      <c r="AH122" s="18">
        <v>100.69629645233007</v>
      </c>
      <c r="AI122" s="43">
        <v>4.4999172359284403</v>
      </c>
      <c r="AJ122" s="18">
        <v>100.434847919295</v>
      </c>
      <c r="AK122" s="18">
        <v>100.48509046452725</v>
      </c>
      <c r="AL122" s="43">
        <v>4.5093754496838514</v>
      </c>
      <c r="AM122" s="18">
        <v>100.24386662755417</v>
      </c>
      <c r="AN122" s="18">
        <v>100.29401363437135</v>
      </c>
      <c r="AO122" s="43">
        <v>4.5179665623104688</v>
      </c>
      <c r="AP122" s="18">
        <v>100.02527762023624</v>
      </c>
      <c r="AQ122" s="18">
        <v>100.07531527787518</v>
      </c>
      <c r="AR122" s="43">
        <v>4.5278398448391162</v>
      </c>
      <c r="AS122" s="18">
        <v>101.09196641220454</v>
      </c>
      <c r="AT122" s="18">
        <v>101.14253768104506</v>
      </c>
      <c r="AU122" s="43">
        <v>4.4800635854020037</v>
      </c>
      <c r="AV122" s="18">
        <v>100.87819038336251</v>
      </c>
      <c r="AW122" s="18">
        <v>100.92865471071786</v>
      </c>
      <c r="AX122" s="43">
        <v>4.4895575126682186</v>
      </c>
      <c r="AY122" s="128">
        <v>100.67096947241366</v>
      </c>
      <c r="AZ122" s="128">
        <v>100.7213301374824</v>
      </c>
      <c r="BA122" s="43">
        <v>4.4987988083705241</v>
      </c>
      <c r="BB122" s="18">
        <v>100.45648836837752</v>
      </c>
      <c r="BC122" s="18">
        <v>100.50674173924713</v>
      </c>
      <c r="BD122" s="43">
        <v>4.5084040349808499</v>
      </c>
      <c r="BE122" s="18">
        <v>100.2416480567278</v>
      </c>
      <c r="BF122" s="18">
        <v>100.29179395370464</v>
      </c>
      <c r="BG122" s="43">
        <v>4.518066554968251</v>
      </c>
      <c r="BH122" s="18">
        <v>100.03339549759038</v>
      </c>
      <c r="BI122" s="18">
        <v>100.08343721619848</v>
      </c>
      <c r="BJ122" s="43">
        <v>4.5274724030627302</v>
      </c>
      <c r="BK122" s="18">
        <v>101.1424890571386</v>
      </c>
      <c r="BL122" s="18">
        <v>101.19308559993857</v>
      </c>
      <c r="BM122" s="43">
        <v>4.4778257063076952</v>
      </c>
      <c r="BN122" s="18">
        <v>100.9310397171767</v>
      </c>
      <c r="BO122" s="18">
        <v>100.98153048241791</v>
      </c>
      <c r="BP122" s="43">
        <v>4.4872066984456573</v>
      </c>
      <c r="BQ122" s="18">
        <v>100.69735962367288</v>
      </c>
      <c r="BR122" s="18">
        <v>100.74773349041809</v>
      </c>
      <c r="BS122" s="43">
        <v>4.4976197905543538</v>
      </c>
      <c r="BT122" s="18">
        <v>100.47062461794619</v>
      </c>
      <c r="BU122" s="18">
        <v>100.52088506047642</v>
      </c>
      <c r="BV122" s="43">
        <v>4.5077697010664624</v>
      </c>
      <c r="BW122" s="18">
        <v>100.26552892025774</v>
      </c>
      <c r="BX122" s="18">
        <v>100.31568676363955</v>
      </c>
      <c r="BY122" s="43">
        <v>4.516990459006057</v>
      </c>
      <c r="BZ122" s="20">
        <v>100.03812294847421</v>
      </c>
      <c r="CA122" s="20">
        <v>100.0881670319902</v>
      </c>
      <c r="CB122" s="21">
        <v>4.5272584505935862</v>
      </c>
      <c r="CC122" s="18">
        <v>101.18437543022088</v>
      </c>
      <c r="CD122" s="18">
        <v>101.23499292668421</v>
      </c>
      <c r="CE122" s="43">
        <v>4.4759720616384042</v>
      </c>
      <c r="CF122" s="18">
        <v>100.95321464012774</v>
      </c>
      <c r="CG122" s="18">
        <v>101.00371649837692</v>
      </c>
      <c r="CH122" s="166">
        <v>4.4862210590763905</v>
      </c>
      <c r="CI122" s="18">
        <v>100.72917984602734</v>
      </c>
      <c r="CJ122" s="18">
        <v>100.77956963084276</v>
      </c>
      <c r="CK122" s="43">
        <v>4.4961989980687997</v>
      </c>
      <c r="CL122" s="18">
        <v>100.4973348867294</v>
      </c>
      <c r="CM122" s="18">
        <v>100.54760869107494</v>
      </c>
      <c r="CN122" s="43">
        <v>4.5065716221277121</v>
      </c>
      <c r="CO122" s="18">
        <v>100.26514145924126</v>
      </c>
      <c r="CP122" s="18">
        <v>100.31529910879566</v>
      </c>
      <c r="CQ122" s="43">
        <v>4.5170079143019768</v>
      </c>
      <c r="CR122" s="18">
        <v>100.04010586086922</v>
      </c>
      <c r="CS122" s="18">
        <v>100.09015093633738</v>
      </c>
      <c r="CT122" s="43">
        <v>4.5271687150138424</v>
      </c>
      <c r="CU122" s="18">
        <v>101.15870268173097</v>
      </c>
      <c r="CV122" s="18">
        <v>101.20930733539866</v>
      </c>
      <c r="CW122" s="43">
        <v>4.4771080044880058</v>
      </c>
      <c r="CX122" s="18">
        <v>100.93833186311029</v>
      </c>
      <c r="CY122" s="18">
        <v>100.98882627624842</v>
      </c>
      <c r="CZ122" s="43">
        <v>4.4868825265926535</v>
      </c>
      <c r="DA122" s="18">
        <v>100.7102709801018</v>
      </c>
      <c r="DB122" s="18">
        <v>100.76065130575466</v>
      </c>
      <c r="DC122" s="43">
        <v>4.4970431823133818</v>
      </c>
      <c r="DD122" s="166">
        <v>100.48185954902705</v>
      </c>
      <c r="DE122" s="166">
        <v>100.53212561183297</v>
      </c>
      <c r="DF122" s="43">
        <v>4.5072656848973027</v>
      </c>
      <c r="DG122" s="18">
        <v>100.26786650840742</v>
      </c>
      <c r="DH122" s="18">
        <v>100.318025521168</v>
      </c>
      <c r="DI122" s="43">
        <v>4.5168851524533506</v>
      </c>
      <c r="DJ122">
        <v>100.0387750657935</v>
      </c>
      <c r="DK122">
        <v>100.08881947553127</v>
      </c>
      <c r="DL122">
        <v>4.5272289390002802</v>
      </c>
      <c r="DM122" s="166">
        <v>101.16676865039879</v>
      </c>
      <c r="DN122" s="166">
        <v>101.21737733906832</v>
      </c>
      <c r="DO122" s="166">
        <v>4.4767510472245844</v>
      </c>
      <c r="DP122" s="43">
        <v>100.93892118166293</v>
      </c>
      <c r="DQ122" s="43">
        <v>100.98941588960773</v>
      </c>
      <c r="DR122" s="43">
        <v>4.4868563305219453</v>
      </c>
      <c r="DS122" s="18">
        <v>100.71809047325434</v>
      </c>
      <c r="DT122" s="18">
        <v>100.76847471060964</v>
      </c>
      <c r="DU122" s="43">
        <v>4.4966940434625009</v>
      </c>
    </row>
    <row r="123" spans="1:125" x14ac:dyDescent="0.35">
      <c r="A123" s="9" t="s">
        <v>80</v>
      </c>
      <c r="B123" s="191" t="s">
        <v>9</v>
      </c>
      <c r="C123" s="16">
        <v>38841</v>
      </c>
      <c r="D123" s="16">
        <v>45416</v>
      </c>
      <c r="E123" s="30">
        <v>4.5</v>
      </c>
      <c r="F123" s="18">
        <v>98.76222939921459</v>
      </c>
      <c r="G123" s="18">
        <v>98.811635216822992</v>
      </c>
      <c r="H123" s="43">
        <v>4.7</v>
      </c>
      <c r="I123" s="18">
        <v>98.539296443148032</v>
      </c>
      <c r="J123" s="18">
        <v>98.588590738517283</v>
      </c>
      <c r="K123" s="43">
        <v>4.74</v>
      </c>
      <c r="L123" s="18">
        <v>100.95253674154759</v>
      </c>
      <c r="M123" s="18">
        <v>101.00303826067793</v>
      </c>
      <c r="N123" s="64">
        <v>4.4553115208138454</v>
      </c>
      <c r="O123" s="18">
        <v>100.74839221505961</v>
      </c>
      <c r="P123" s="18">
        <v>100.79879161086504</v>
      </c>
      <c r="Q123" s="64">
        <v>4.4643392327284088</v>
      </c>
      <c r="R123" s="18">
        <v>100.52277304793392</v>
      </c>
      <c r="S123" s="18">
        <v>100.57305957772277</v>
      </c>
      <c r="T123" s="43">
        <v>4.4743592557432379</v>
      </c>
      <c r="U123" s="18">
        <v>100.30384748918888</v>
      </c>
      <c r="V123" s="18">
        <v>100.3540245014396</v>
      </c>
      <c r="W123" s="43">
        <v>4.4841250984761922</v>
      </c>
      <c r="X123" s="18">
        <v>100.09164900025539</v>
      </c>
      <c r="Y123" s="18">
        <v>100.14171986018547</v>
      </c>
      <c r="Z123" s="43">
        <v>4.493631631534539</v>
      </c>
      <c r="AA123" s="18">
        <v>101.09333997485811</v>
      </c>
      <c r="AB123" s="18">
        <v>101.14391193082352</v>
      </c>
      <c r="AC123" s="43">
        <v>4.4491061440037392</v>
      </c>
      <c r="AD123" s="18">
        <v>100.89235102560053</v>
      </c>
      <c r="AE123" s="18">
        <v>100.94282243681894</v>
      </c>
      <c r="AF123" s="43">
        <v>4.457969265538015</v>
      </c>
      <c r="AG123" s="18">
        <v>100.68431334161353</v>
      </c>
      <c r="AH123" s="18">
        <v>100.7346806819545</v>
      </c>
      <c r="AI123" s="43">
        <v>4.4671804879271582</v>
      </c>
      <c r="AJ123" s="18">
        <v>100.47592023184959</v>
      </c>
      <c r="AK123" s="18">
        <v>100.52618332351133</v>
      </c>
      <c r="AL123" s="43">
        <v>4.4764456892968782</v>
      </c>
      <c r="AM123" s="18">
        <v>100.28738819611391</v>
      </c>
      <c r="AN123" s="18">
        <v>100.3375569746012</v>
      </c>
      <c r="AO123" s="43">
        <v>4.4848610387624852</v>
      </c>
      <c r="AP123" s="18">
        <v>100.07162599503982</v>
      </c>
      <c r="AQ123" s="18">
        <v>100.12168683845904</v>
      </c>
      <c r="AR123" s="43">
        <v>4.4945307476296401</v>
      </c>
      <c r="AS123" s="18">
        <v>101.132413508078</v>
      </c>
      <c r="AT123" s="18">
        <v>101.18300501058329</v>
      </c>
      <c r="AU123" s="43">
        <v>4.4473871867408175</v>
      </c>
      <c r="AV123" s="18">
        <v>100.92134716618051</v>
      </c>
      <c r="AW123" s="18">
        <v>100.97183308272187</v>
      </c>
      <c r="AX123" s="43">
        <v>4.4566884274680287</v>
      </c>
      <c r="AY123" s="128">
        <v>100.71675285373328</v>
      </c>
      <c r="AZ123" s="128">
        <v>100.76713642194424</v>
      </c>
      <c r="BA123" s="43">
        <v>4.4657416691460403</v>
      </c>
      <c r="BB123" s="18">
        <v>100.50499037371972</v>
      </c>
      <c r="BC123" s="18">
        <v>100.55526800772358</v>
      </c>
      <c r="BD123" s="43">
        <v>4.4751509186513809</v>
      </c>
      <c r="BE123" s="18">
        <v>100.2928732391764</v>
      </c>
      <c r="BF123" s="18">
        <v>100.34304476155718</v>
      </c>
      <c r="BG123" s="43">
        <v>4.4846157605574399</v>
      </c>
      <c r="BH123" s="18">
        <v>100.08726035504711</v>
      </c>
      <c r="BI123" s="18">
        <v>100.13732901955687</v>
      </c>
      <c r="BJ123" s="43">
        <v>4.4938286691480931</v>
      </c>
      <c r="BK123" s="18">
        <v>101.17906289452688</v>
      </c>
      <c r="BL123" s="18">
        <v>101.22967773339357</v>
      </c>
      <c r="BM123" s="43">
        <v>4.4453366846149143</v>
      </c>
      <c r="BN123" s="18">
        <v>100.97013881915034</v>
      </c>
      <c r="BO123" s="18">
        <v>101.0206491437222</v>
      </c>
      <c r="BP123" s="43">
        <v>4.4545348284169552</v>
      </c>
      <c r="BQ123" s="18">
        <v>100.73924948424876</v>
      </c>
      <c r="BR123" s="18">
        <v>100.78964430640195</v>
      </c>
      <c r="BS123" s="43">
        <v>4.4647444000496082</v>
      </c>
      <c r="BT123" s="18">
        <v>100.5152222944005</v>
      </c>
      <c r="BU123" s="18">
        <v>100.56550504692396</v>
      </c>
      <c r="BV123" s="43">
        <v>4.4746953718377842</v>
      </c>
      <c r="BW123" s="18">
        <v>100.31257598199782</v>
      </c>
      <c r="BX123" s="18">
        <v>100.36275736067816</v>
      </c>
      <c r="BY123" s="43">
        <v>4.4837349215388205</v>
      </c>
      <c r="BZ123" s="20">
        <v>100.08788583920271</v>
      </c>
      <c r="CA123" s="20">
        <v>100.13795481661101</v>
      </c>
      <c r="CB123" s="21">
        <v>4.4938005856432115</v>
      </c>
      <c r="CC123" s="18">
        <v>101.22929619979026</v>
      </c>
      <c r="CD123" s="18">
        <v>101.27993616787418</v>
      </c>
      <c r="CE123" s="43">
        <v>4.4431307623862741</v>
      </c>
      <c r="CF123" s="18">
        <v>101.00084598305871</v>
      </c>
      <c r="CG123" s="18">
        <v>101.05137166889315</v>
      </c>
      <c r="CH123" s="166">
        <v>4.4531805216309044</v>
      </c>
      <c r="CI123" s="18">
        <v>100.77943820344782</v>
      </c>
      <c r="CJ123" s="18">
        <v>100.82985313001282</v>
      </c>
      <c r="CK123" s="43">
        <v>4.4629639539369101</v>
      </c>
      <c r="CL123" s="18">
        <v>100.5503118400262</v>
      </c>
      <c r="CM123" s="18">
        <v>100.60061214609924</v>
      </c>
      <c r="CN123" s="43">
        <v>4.4731338149958626</v>
      </c>
      <c r="CO123" s="18">
        <v>100.32084109452508</v>
      </c>
      <c r="CP123" s="18">
        <v>100.37102660782899</v>
      </c>
      <c r="CQ123" s="43">
        <v>4.4833655209908931</v>
      </c>
      <c r="CR123" s="18">
        <v>100.09844424599521</v>
      </c>
      <c r="CS123" s="18">
        <v>100.14851850524784</v>
      </c>
      <c r="CT123" s="43">
        <v>4.4933265785296639</v>
      </c>
      <c r="CU123" s="18">
        <v>101.19556992526009</v>
      </c>
      <c r="CV123" s="18">
        <v>101.24619302177096</v>
      </c>
      <c r="CW123" s="43">
        <v>4.4446115608834456</v>
      </c>
      <c r="CX123" s="18">
        <v>100.97781146549261</v>
      </c>
      <c r="CY123" s="18">
        <v>101.02832562830676</v>
      </c>
      <c r="CZ123" s="43">
        <v>4.4541963573225463</v>
      </c>
      <c r="DA123" s="18">
        <v>100.75245410226293</v>
      </c>
      <c r="DB123" s="18">
        <v>100.80285553002794</v>
      </c>
      <c r="DC123" s="43">
        <v>4.4641592505874055</v>
      </c>
      <c r="DD123" s="166">
        <v>100.52675034649603</v>
      </c>
      <c r="DE123" s="166">
        <v>100.57703886592898</v>
      </c>
      <c r="DF123" s="43">
        <v>4.4741822296027047</v>
      </c>
      <c r="DG123" s="18">
        <v>100.31529406014222</v>
      </c>
      <c r="DH123" s="18">
        <v>100.36547679854149</v>
      </c>
      <c r="DI123" s="43">
        <v>4.4836134331654902</v>
      </c>
      <c r="DJ123">
        <v>100.08891835394959</v>
      </c>
      <c r="DK123">
        <v>100.13898784787352</v>
      </c>
      <c r="DL123">
        <v>4.4937542277101796</v>
      </c>
      <c r="DM123" s="166">
        <v>101.21083671828623</v>
      </c>
      <c r="DN123" s="166">
        <v>101.26146745201223</v>
      </c>
      <c r="DO123" s="166">
        <v>4.4439411290701951</v>
      </c>
      <c r="DP123" s="43">
        <v>100.98569977144801</v>
      </c>
      <c r="DQ123" s="43">
        <v>101.03621788038819</v>
      </c>
      <c r="DR123" s="43">
        <v>4.4538484262418931</v>
      </c>
      <c r="DS123" s="18">
        <v>100.76749611206537</v>
      </c>
      <c r="DT123" s="18">
        <v>100.81790506459767</v>
      </c>
      <c r="DU123" s="43">
        <v>4.463492865792726</v>
      </c>
    </row>
    <row r="124" spans="1:125" x14ac:dyDescent="0.35">
      <c r="A124" s="9" t="s">
        <v>66</v>
      </c>
      <c r="B124" s="191" t="s">
        <v>9</v>
      </c>
      <c r="C124" s="16">
        <v>38531</v>
      </c>
      <c r="D124" s="16">
        <v>45471</v>
      </c>
      <c r="E124" s="30">
        <v>4.5</v>
      </c>
      <c r="F124" s="18">
        <v>98.74084559798699</v>
      </c>
      <c r="G124" s="18">
        <v>98.790240718346155</v>
      </c>
      <c r="H124" s="43">
        <v>4.7</v>
      </c>
      <c r="I124" s="18">
        <v>98.513620912068262</v>
      </c>
      <c r="J124" s="18">
        <v>98.562902363249876</v>
      </c>
      <c r="K124" s="43">
        <v>4.74</v>
      </c>
      <c r="L124" s="18">
        <v>100.04208854485611</v>
      </c>
      <c r="M124" s="18">
        <v>100.09213461216218</v>
      </c>
      <c r="N124" s="64">
        <v>4.4958577588904829</v>
      </c>
      <c r="O124" s="18">
        <v>101.12827739203782</v>
      </c>
      <c r="P124" s="18">
        <v>101.17886682545054</v>
      </c>
      <c r="Q124" s="64">
        <v>4.4475690835352086</v>
      </c>
      <c r="R124" s="18">
        <v>100.90328855543744</v>
      </c>
      <c r="S124" s="18">
        <v>100.95376543815651</v>
      </c>
      <c r="T124" s="43">
        <v>4.4574860387517345</v>
      </c>
      <c r="U124" s="18">
        <v>100.68497462674233</v>
      </c>
      <c r="V124" s="18">
        <v>100.73534229789126</v>
      </c>
      <c r="W124" s="43">
        <v>4.4671511480973054</v>
      </c>
      <c r="X124" s="18">
        <v>100.47336897389938</v>
      </c>
      <c r="Y124" s="18">
        <v>100.52363078929403</v>
      </c>
      <c r="Z124" s="43">
        <v>4.4765593569062165</v>
      </c>
      <c r="AA124" s="18">
        <v>100.254364004419</v>
      </c>
      <c r="AB124" s="18">
        <v>100.30451626255027</v>
      </c>
      <c r="AC124" s="43">
        <v>4.4863383700701043</v>
      </c>
      <c r="AD124" s="18">
        <v>100.04208854485611</v>
      </c>
      <c r="AE124" s="18">
        <v>100.09213461216218</v>
      </c>
      <c r="AF124" s="43">
        <v>4.4958577588904829</v>
      </c>
      <c r="AG124" s="18">
        <v>101.05316874244292</v>
      </c>
      <c r="AH124" s="18">
        <v>101.10372060274429</v>
      </c>
      <c r="AI124" s="43">
        <v>4.4508747780720697</v>
      </c>
      <c r="AJ124" s="18">
        <v>100.84540581041843</v>
      </c>
      <c r="AK124" s="18">
        <v>100.89585373728707</v>
      </c>
      <c r="AL124" s="43">
        <v>4.4600445244431093</v>
      </c>
      <c r="AM124" s="18">
        <v>100.65744389282261</v>
      </c>
      <c r="AN124" s="18">
        <v>100.70779779171846</v>
      </c>
      <c r="AO124" s="43">
        <v>4.4683729548994764</v>
      </c>
      <c r="AP124" s="18">
        <v>100.44251536007879</v>
      </c>
      <c r="AQ124" s="18">
        <v>100.49276174094926</v>
      </c>
      <c r="AR124" s="43">
        <v>4.4779344522346021</v>
      </c>
      <c r="AS124" s="18">
        <v>100.24709542430257</v>
      </c>
      <c r="AT124" s="18">
        <v>100.29724404632573</v>
      </c>
      <c r="AU124" s="43">
        <v>4.4866636593937921</v>
      </c>
      <c r="AV124" s="18">
        <v>100.03785308076213</v>
      </c>
      <c r="AW124" s="18">
        <v>100.08789702927676</v>
      </c>
      <c r="AX124" s="43">
        <v>4.4960481072788481</v>
      </c>
      <c r="AY124" s="128">
        <v>101.08478423386329</v>
      </c>
      <c r="AZ124" s="128">
        <v>101.1353519098182</v>
      </c>
      <c r="BA124" s="43">
        <v>4.4494827130404646</v>
      </c>
      <c r="BB124" s="18">
        <v>100.87363812364309</v>
      </c>
      <c r="BC124" s="18">
        <v>100.92410017372995</v>
      </c>
      <c r="BD124" s="43">
        <v>4.4587962560515626</v>
      </c>
      <c r="BE124" s="18">
        <v>100.66213839117391</v>
      </c>
      <c r="BF124" s="18">
        <v>100.71249463849315</v>
      </c>
      <c r="BG124" s="43">
        <v>4.4681645670209251</v>
      </c>
      <c r="BH124" s="18">
        <v>100.45712397741995</v>
      </c>
      <c r="BI124" s="18">
        <v>100.50737766625308</v>
      </c>
      <c r="BJ124" s="43">
        <v>4.477283264660227</v>
      </c>
      <c r="BK124" s="18">
        <v>100.24492667742778</v>
      </c>
      <c r="BL124" s="18">
        <v>100.29507421453505</v>
      </c>
      <c r="BM124" s="43">
        <v>4.4867607260296012</v>
      </c>
      <c r="BN124" s="18">
        <v>100.0460978069185</v>
      </c>
      <c r="BO124" s="18">
        <v>100.09614587985843</v>
      </c>
      <c r="BP124" s="43">
        <v>4.495677591224319</v>
      </c>
      <c r="BQ124" s="18">
        <v>101.13586211612072</v>
      </c>
      <c r="BR124" s="18">
        <v>101.18645534379262</v>
      </c>
      <c r="BS124" s="43">
        <v>4.4472355363281899</v>
      </c>
      <c r="BT124" s="18">
        <v>100.91245117150838</v>
      </c>
      <c r="BU124" s="18">
        <v>100.96293263782729</v>
      </c>
      <c r="BV124" s="43">
        <v>4.4570813093775037</v>
      </c>
      <c r="BW124" s="18">
        <v>100.7103622906598</v>
      </c>
      <c r="BX124" s="18">
        <v>100.76074266199079</v>
      </c>
      <c r="BY124" s="43">
        <v>4.4660250422087264</v>
      </c>
      <c r="BZ124" s="20">
        <v>100.48629021672565</v>
      </c>
      <c r="CA124" s="20">
        <v>100.53655849597364</v>
      </c>
      <c r="CB124" s="21">
        <v>4.4759837290235263</v>
      </c>
      <c r="CC124" s="18">
        <v>100.2691147881867</v>
      </c>
      <c r="CD124" s="18">
        <v>100.3192744253994</v>
      </c>
      <c r="CE124" s="43">
        <v>4.4856783761393162</v>
      </c>
      <c r="CF124" s="18">
        <v>100.04435711664568</v>
      </c>
      <c r="CG124" s="18">
        <v>100.09440431880508</v>
      </c>
      <c r="CH124" s="166">
        <v>4.495755812350211</v>
      </c>
      <c r="CI124" s="18">
        <v>101.17774065357446</v>
      </c>
      <c r="CJ124" s="18">
        <v>101.22835483098994</v>
      </c>
      <c r="CK124" s="43">
        <v>4.4453947784819423</v>
      </c>
      <c r="CL124" s="18">
        <v>100.94921294769703</v>
      </c>
      <c r="CM124" s="18">
        <v>100.99971280409908</v>
      </c>
      <c r="CN124" s="43">
        <v>4.455458213755799</v>
      </c>
      <c r="CO124" s="18">
        <v>100.72034175953587</v>
      </c>
      <c r="CP124" s="18">
        <v>100.77072712309742</v>
      </c>
      <c r="CQ124" s="43">
        <v>4.4655825441281012</v>
      </c>
      <c r="CR124" s="18">
        <v>100.49852598578578</v>
      </c>
      <c r="CS124" s="18">
        <v>100.54880038597877</v>
      </c>
      <c r="CT124" s="43">
        <v>4.4754387747300388</v>
      </c>
      <c r="CU124" s="18">
        <v>100.26897740498059</v>
      </c>
      <c r="CV124" s="18">
        <v>100.31913697346732</v>
      </c>
      <c r="CW124" s="43">
        <v>4.4856845221766335</v>
      </c>
      <c r="CX124" s="18">
        <v>100.04650512057631</v>
      </c>
      <c r="CY124" s="18">
        <v>100.09655339727495</v>
      </c>
      <c r="CZ124" s="43">
        <v>4.4956592882273103</v>
      </c>
      <c r="DA124" s="18">
        <v>101.15204412278075</v>
      </c>
      <c r="DB124" s="18">
        <v>101.20264544550349</v>
      </c>
      <c r="DC124" s="43">
        <v>4.4465240806607174</v>
      </c>
      <c r="DD124" s="166">
        <v>100.92695456927051</v>
      </c>
      <c r="DE124" s="166">
        <v>100.97744329091596</v>
      </c>
      <c r="DF124" s="43">
        <v>4.4564408182087787</v>
      </c>
      <c r="DG124" s="18">
        <v>100.71607371387407</v>
      </c>
      <c r="DH124" s="18">
        <v>100.76645694234523</v>
      </c>
      <c r="DI124" s="43">
        <v>4.4657717821464447</v>
      </c>
      <c r="DJ124">
        <v>100.49031403850083</v>
      </c>
      <c r="DK124">
        <v>100.54058433066615</v>
      </c>
      <c r="DL124">
        <v>4.4758045021899111</v>
      </c>
      <c r="DM124" s="166">
        <v>100.27150653814024</v>
      </c>
      <c r="DN124" s="166">
        <v>100.32166737182615</v>
      </c>
      <c r="DO124" s="166">
        <v>4.485571380429187</v>
      </c>
      <c r="DP124" s="43">
        <v>100.04506352697642</v>
      </c>
      <c r="DQ124" s="43">
        <v>100.09511108251768</v>
      </c>
      <c r="DR124" s="43">
        <v>4.4957240681717545</v>
      </c>
      <c r="DS124" s="18">
        <v>101.16002953742647</v>
      </c>
      <c r="DT124" s="18">
        <v>101.21063485485389</v>
      </c>
      <c r="DU124" s="43">
        <v>4.4461730789985134</v>
      </c>
    </row>
    <row r="125" spans="1:125" x14ac:dyDescent="0.35">
      <c r="A125" s="9" t="s">
        <v>238</v>
      </c>
      <c r="B125" s="15" t="s">
        <v>149</v>
      </c>
      <c r="C125" s="16">
        <v>42930</v>
      </c>
      <c r="D125" s="16">
        <v>45487</v>
      </c>
      <c r="E125" s="30">
        <v>4.0999999999999996</v>
      </c>
      <c r="F125" s="18"/>
      <c r="G125" s="18"/>
      <c r="H125" s="43"/>
      <c r="I125" s="18"/>
      <c r="J125" s="18"/>
      <c r="K125" s="43"/>
      <c r="L125" s="18"/>
      <c r="M125" s="18"/>
      <c r="N125" s="64"/>
      <c r="O125" s="18">
        <v>99.950000000000017</v>
      </c>
      <c r="P125" s="18">
        <v>100.00000000000001</v>
      </c>
      <c r="Q125" s="64">
        <v>4.0999999999999996</v>
      </c>
      <c r="R125" s="18">
        <v>99.95</v>
      </c>
      <c r="S125" s="18">
        <v>100</v>
      </c>
      <c r="T125" s="43">
        <v>4.0999999999999996</v>
      </c>
      <c r="U125" s="18">
        <v>99.95</v>
      </c>
      <c r="V125" s="18">
        <v>100</v>
      </c>
      <c r="W125" s="43">
        <v>4.0999999999999996</v>
      </c>
      <c r="X125" s="18">
        <v>99.833234423057021</v>
      </c>
      <c r="Y125" s="18">
        <v>99.883176011062545</v>
      </c>
      <c r="Z125" s="43">
        <v>4.12</v>
      </c>
      <c r="AA125" s="18">
        <v>99.834512733704599</v>
      </c>
      <c r="AB125" s="18">
        <v>99.884454961185185</v>
      </c>
      <c r="AC125" s="43">
        <v>4.12</v>
      </c>
      <c r="AD125" s="18">
        <v>99.835754031329543</v>
      </c>
      <c r="AE125" s="18">
        <v>99.885696879769426</v>
      </c>
      <c r="AF125" s="43">
        <v>4.12</v>
      </c>
      <c r="AG125" s="18">
        <v>101.54714192162817</v>
      </c>
      <c r="AH125" s="18">
        <v>101.59794089207421</v>
      </c>
      <c r="AI125" s="43">
        <v>3.82</v>
      </c>
      <c r="AJ125" s="18">
        <v>101.52870039269823</v>
      </c>
      <c r="AK125" s="18">
        <v>101.57949013776711</v>
      </c>
      <c r="AL125" s="43">
        <v>3.82</v>
      </c>
      <c r="AM125" s="18">
        <v>101.45572051299217</v>
      </c>
      <c r="AN125" s="18">
        <v>101.5064737498671</v>
      </c>
      <c r="AO125" s="43">
        <v>3.83</v>
      </c>
      <c r="AP125" s="18">
        <v>101.4650458506994</v>
      </c>
      <c r="AQ125" s="18">
        <v>101.51580375257568</v>
      </c>
      <c r="AR125" s="43">
        <v>3.8250000000000002</v>
      </c>
      <c r="AS125" s="18">
        <v>101.44794875530852</v>
      </c>
      <c r="AT125" s="18">
        <v>101.49869810436068</v>
      </c>
      <c r="AU125" s="43">
        <v>3.8250000000000002</v>
      </c>
      <c r="AV125" s="18">
        <v>101.42961554533454</v>
      </c>
      <c r="AW125" s="18">
        <v>101.48035572319614</v>
      </c>
      <c r="AX125" s="43">
        <v>3.8250000000000002</v>
      </c>
      <c r="AY125" s="128">
        <v>102.32791800383113</v>
      </c>
      <c r="AZ125" s="128">
        <v>102.37910755760993</v>
      </c>
      <c r="BA125" s="43">
        <v>3.6550000000000002</v>
      </c>
      <c r="BB125" s="18">
        <v>102.29775203661958</v>
      </c>
      <c r="BC125" s="18">
        <v>102.34892649986952</v>
      </c>
      <c r="BD125" s="43">
        <v>3.6550000000000002</v>
      </c>
      <c r="BE125" s="18">
        <v>102.26749312930404</v>
      </c>
      <c r="BF125" s="18">
        <v>102.3186524555318</v>
      </c>
      <c r="BG125" s="43">
        <v>3.6550000000000002</v>
      </c>
      <c r="BH125" s="18">
        <v>102.70826030147926</v>
      </c>
      <c r="BI125" s="18">
        <v>102.75964012154002</v>
      </c>
      <c r="BJ125" s="43">
        <v>3.5649999999999999</v>
      </c>
      <c r="BK125" s="18">
        <v>102.67146742558614</v>
      </c>
      <c r="BL125" s="18">
        <v>102.72282884000614</v>
      </c>
      <c r="BM125" s="43">
        <v>3.5649999999999999</v>
      </c>
      <c r="BN125" s="18">
        <v>102.63694817544291</v>
      </c>
      <c r="BO125" s="18">
        <v>102.68829232160371</v>
      </c>
      <c r="BP125" s="43">
        <v>3.5649999999999999</v>
      </c>
      <c r="BQ125" s="18">
        <v>104.3501176401554</v>
      </c>
      <c r="BR125" s="18">
        <v>104.40231879955518</v>
      </c>
      <c r="BS125" s="43">
        <v>3.22</v>
      </c>
      <c r="BT125" s="18">
        <v>104.28786342624809</v>
      </c>
      <c r="BU125" s="18">
        <v>104.34003344296957</v>
      </c>
      <c r="BV125" s="43">
        <v>3.22</v>
      </c>
      <c r="BW125" s="18">
        <v>104.23148845918178</v>
      </c>
      <c r="BX125" s="18">
        <v>104.28363027431892</v>
      </c>
      <c r="BY125" s="43">
        <v>3.22</v>
      </c>
      <c r="BZ125" s="20">
        <v>103.82582778526391</v>
      </c>
      <c r="CA125" s="20">
        <v>103.8777666685982</v>
      </c>
      <c r="CB125" s="21">
        <v>3.29</v>
      </c>
      <c r="CC125" s="18">
        <v>103.77014786685695</v>
      </c>
      <c r="CD125" s="18">
        <v>103.82205889630509</v>
      </c>
      <c r="CE125" s="43">
        <v>3.29</v>
      </c>
      <c r="CF125" s="18">
        <v>103.71245484632828</v>
      </c>
      <c r="CG125" s="18">
        <v>103.7643370148357</v>
      </c>
      <c r="CH125" s="166">
        <v>3.29</v>
      </c>
      <c r="CI125" s="18">
        <v>103.28335376437865</v>
      </c>
      <c r="CJ125" s="18">
        <v>103.33502127501615</v>
      </c>
      <c r="CK125" s="43">
        <v>3.37</v>
      </c>
      <c r="CL125" s="18">
        <v>103.23128841582074</v>
      </c>
      <c r="CM125" s="18">
        <v>103.28292988076112</v>
      </c>
      <c r="CN125" s="43">
        <v>3.37</v>
      </c>
      <c r="CO125" s="18">
        <v>103.17907507790144</v>
      </c>
      <c r="CP125" s="18">
        <v>103.23069042311299</v>
      </c>
      <c r="CQ125" s="43">
        <v>3.37</v>
      </c>
      <c r="CR125" s="18">
        <v>102.73023546641949</v>
      </c>
      <c r="CS125" s="18">
        <v>102.78162627955926</v>
      </c>
      <c r="CT125" s="43">
        <v>3.46</v>
      </c>
      <c r="CU125" s="18">
        <v>102.68440456056142</v>
      </c>
      <c r="CV125" s="18">
        <v>102.73577244678481</v>
      </c>
      <c r="CW125" s="43">
        <v>3.46</v>
      </c>
      <c r="CX125" s="18">
        <v>102.63992475283989</v>
      </c>
      <c r="CY125" s="18">
        <v>102.6912703880339</v>
      </c>
      <c r="CZ125" s="43">
        <v>3.46</v>
      </c>
      <c r="DA125" s="18">
        <v>103.69120035176965</v>
      </c>
      <c r="DB125" s="18">
        <v>103.7430718877135</v>
      </c>
      <c r="DC125" s="43">
        <v>3.2</v>
      </c>
      <c r="DD125" s="166">
        <v>103.41710811230374</v>
      </c>
      <c r="DE125" s="166">
        <v>103.46884253357052</v>
      </c>
      <c r="DF125" s="43">
        <v>3.25</v>
      </c>
      <c r="DG125" s="18">
        <v>103.3589565359248</v>
      </c>
      <c r="DH125" s="18">
        <v>103.41066186685823</v>
      </c>
      <c r="DI125" s="43">
        <v>3.25</v>
      </c>
      <c r="DJ125">
        <v>103.29662957060357</v>
      </c>
      <c r="DK125">
        <v>103.34830372246479</v>
      </c>
      <c r="DL125">
        <v>3.25</v>
      </c>
      <c r="DM125" s="166">
        <v>103.45311941238671</v>
      </c>
      <c r="DN125" s="166">
        <v>103.50487184831086</v>
      </c>
      <c r="DO125" s="166">
        <v>3.1950000000000003</v>
      </c>
      <c r="DP125" s="43">
        <v>102.88419361558591</v>
      </c>
      <c r="DQ125" s="43">
        <v>102.93566144630907</v>
      </c>
      <c r="DR125" s="43">
        <v>3.3250000000000002</v>
      </c>
      <c r="DS125" s="18">
        <v>102.82892827232902</v>
      </c>
      <c r="DT125" s="18">
        <v>102.88036845655729</v>
      </c>
      <c r="DU125" s="43">
        <v>3.3250000000000002</v>
      </c>
    </row>
    <row r="126" spans="1:125" x14ac:dyDescent="0.35">
      <c r="A126" s="9" t="s">
        <v>339</v>
      </c>
      <c r="B126" s="15" t="s">
        <v>149</v>
      </c>
      <c r="C126" s="16">
        <v>43661</v>
      </c>
      <c r="D126" s="16">
        <v>45488</v>
      </c>
      <c r="E126" s="30">
        <v>3.37</v>
      </c>
      <c r="F126" s="18"/>
      <c r="G126" s="18"/>
      <c r="H126" s="43"/>
      <c r="I126" s="18"/>
      <c r="J126" s="18"/>
      <c r="K126" s="43"/>
      <c r="L126" s="18"/>
      <c r="M126" s="18"/>
      <c r="N126" s="64"/>
      <c r="O126" s="18"/>
      <c r="P126" s="18"/>
      <c r="Q126" s="64"/>
      <c r="R126" s="18"/>
      <c r="S126" s="18"/>
      <c r="T126" s="43"/>
      <c r="U126" s="18"/>
      <c r="V126" s="18"/>
      <c r="W126" s="43"/>
      <c r="X126" s="18"/>
      <c r="Y126" s="18"/>
      <c r="Z126" s="43"/>
      <c r="AA126" s="18"/>
      <c r="AB126" s="18"/>
      <c r="AC126" s="43"/>
      <c r="AD126" s="18"/>
      <c r="AE126" s="18"/>
      <c r="AF126" s="43"/>
      <c r="AG126" s="18"/>
      <c r="AH126" s="18"/>
      <c r="AI126" s="43"/>
      <c r="AJ126" s="18"/>
      <c r="AK126" s="18"/>
      <c r="AL126" s="43"/>
      <c r="AM126" s="18"/>
      <c r="AN126" s="18"/>
      <c r="AO126" s="43"/>
      <c r="AP126" s="18"/>
      <c r="AQ126" s="18"/>
      <c r="AR126" s="43"/>
      <c r="AS126" s="18"/>
      <c r="AT126" s="18"/>
      <c r="AU126" s="43"/>
      <c r="AV126" s="18"/>
      <c r="AW126" s="18"/>
      <c r="AX126" s="43"/>
      <c r="AY126" s="128"/>
      <c r="AZ126" s="128"/>
      <c r="BA126" s="43"/>
      <c r="BB126" s="18"/>
      <c r="BC126" s="18"/>
      <c r="BD126" s="43"/>
      <c r="BE126" s="18"/>
      <c r="BF126" s="18"/>
      <c r="BG126" s="43"/>
      <c r="BH126" s="18"/>
      <c r="BI126" s="18"/>
      <c r="BJ126" s="43"/>
      <c r="BK126" s="18"/>
      <c r="BL126" s="18"/>
      <c r="BM126" s="43"/>
      <c r="BN126" s="18"/>
      <c r="BO126" s="18"/>
      <c r="BP126" s="43"/>
      <c r="BQ126" s="18"/>
      <c r="BR126" s="18"/>
      <c r="BS126" s="43"/>
      <c r="BT126" s="18"/>
      <c r="BU126" s="18"/>
      <c r="BV126" s="43"/>
      <c r="BW126" s="18"/>
      <c r="BX126" s="18"/>
      <c r="BY126" s="43"/>
      <c r="BZ126" s="20"/>
      <c r="CA126" s="20"/>
      <c r="CB126" s="21"/>
      <c r="CC126" s="18"/>
      <c r="CD126" s="18"/>
      <c r="CE126" s="43"/>
      <c r="CF126" s="18"/>
      <c r="CG126" s="18"/>
      <c r="CH126" s="166"/>
      <c r="CI126" s="18">
        <v>99.950000000000017</v>
      </c>
      <c r="CJ126" s="18">
        <v>100.00000000000001</v>
      </c>
      <c r="CK126" s="43">
        <v>3.37</v>
      </c>
      <c r="CL126" s="18">
        <v>99.95</v>
      </c>
      <c r="CM126" s="18">
        <v>100</v>
      </c>
      <c r="CN126" s="43">
        <v>3.37</v>
      </c>
      <c r="CO126" s="18">
        <v>99.95</v>
      </c>
      <c r="CP126" s="18">
        <v>100</v>
      </c>
      <c r="CQ126" s="43">
        <v>3.37</v>
      </c>
      <c r="CR126" s="18">
        <v>99.558821797709896</v>
      </c>
      <c r="CS126" s="18">
        <v>99.608626110765272</v>
      </c>
      <c r="CT126" s="43">
        <v>3.46</v>
      </c>
      <c r="CU126" s="18">
        <v>99.565266163151222</v>
      </c>
      <c r="CV126" s="18">
        <v>99.615073700001219</v>
      </c>
      <c r="CW126" s="43">
        <v>3.46</v>
      </c>
      <c r="CX126" s="18">
        <v>99.571520548273043</v>
      </c>
      <c r="CY126" s="18">
        <v>99.621331213879984</v>
      </c>
      <c r="CZ126" s="43">
        <v>3.46</v>
      </c>
      <c r="DA126" s="18">
        <v>99.578001965478208</v>
      </c>
      <c r="DB126" s="18">
        <v>99.627815873414903</v>
      </c>
      <c r="DC126" s="43">
        <v>3.46</v>
      </c>
      <c r="DD126" s="166">
        <v>100.4397568023908</v>
      </c>
      <c r="DE126" s="166">
        <v>100.49000180329244</v>
      </c>
      <c r="DF126" s="43">
        <v>3.25</v>
      </c>
      <c r="DG126" s="18">
        <v>100.43154789316553</v>
      </c>
      <c r="DH126" s="18">
        <v>100.48178878755931</v>
      </c>
      <c r="DI126" s="43">
        <v>3.25</v>
      </c>
      <c r="DJ126">
        <v>100.42274956932862</v>
      </c>
      <c r="DK126">
        <v>100.47298606235979</v>
      </c>
      <c r="DL126">
        <v>3.25</v>
      </c>
      <c r="DM126" s="166">
        <v>100.62781536126236</v>
      </c>
      <c r="DN126" s="166">
        <v>100.6781544384816</v>
      </c>
      <c r="DO126" s="166">
        <v>3.1950000000000003</v>
      </c>
      <c r="DP126" s="43">
        <v>100.12047934797891</v>
      </c>
      <c r="DQ126" s="43">
        <v>100.17056463029405</v>
      </c>
      <c r="DR126" s="43">
        <v>3.3250000000000002</v>
      </c>
      <c r="DS126" s="18">
        <v>100.11727068247022</v>
      </c>
      <c r="DT126" s="18">
        <v>100.16735435965003</v>
      </c>
      <c r="DU126" s="43">
        <v>3.3250000000000002</v>
      </c>
    </row>
    <row r="127" spans="1:125" x14ac:dyDescent="0.35">
      <c r="A127" s="9" t="s">
        <v>174</v>
      </c>
      <c r="B127" s="15" t="s">
        <v>9</v>
      </c>
      <c r="C127" s="16">
        <v>41481</v>
      </c>
      <c r="D127" s="16">
        <v>45499</v>
      </c>
      <c r="E127" s="30">
        <v>4.2773440000000003</v>
      </c>
      <c r="F127" s="18">
        <v>97.371833618929102</v>
      </c>
      <c r="G127" s="18">
        <v>97.420543890874541</v>
      </c>
      <c r="H127" s="43">
        <v>4.7</v>
      </c>
      <c r="I127" s="18">
        <v>97.155980300659792</v>
      </c>
      <c r="J127" s="18">
        <v>97.20458259195577</v>
      </c>
      <c r="K127" s="43">
        <v>4.74</v>
      </c>
      <c r="L127" s="18">
        <v>100.21536880156911</v>
      </c>
      <c r="M127" s="18">
        <v>100.26550155234528</v>
      </c>
      <c r="N127" s="64">
        <v>4.2660176568976134</v>
      </c>
      <c r="O127" s="18">
        <v>100.02772727345298</v>
      </c>
      <c r="P127" s="18">
        <v>100.07776615653124</v>
      </c>
      <c r="Q127" s="64">
        <v>4.2740202587154306</v>
      </c>
      <c r="R127" s="18">
        <v>101.00810143773825</v>
      </c>
      <c r="S127" s="18">
        <v>101.0586307531148</v>
      </c>
      <c r="T127" s="43">
        <v>4.2325370610349031</v>
      </c>
      <c r="U127" s="18">
        <v>100.80878293603529</v>
      </c>
      <c r="V127" s="18">
        <v>100.85921254230644</v>
      </c>
      <c r="W127" s="43">
        <v>4.2409056071162796</v>
      </c>
      <c r="X127" s="18">
        <v>100.61558902519043</v>
      </c>
      <c r="Y127" s="18">
        <v>100.66592198618352</v>
      </c>
      <c r="Z127" s="43">
        <v>4.2490486508304857</v>
      </c>
      <c r="AA127" s="18">
        <v>100.4156396099459</v>
      </c>
      <c r="AB127" s="18">
        <v>100.465872546219</v>
      </c>
      <c r="AC127" s="43">
        <v>4.2575094324017559</v>
      </c>
      <c r="AD127" s="18">
        <v>100.22183417205531</v>
      </c>
      <c r="AE127" s="18">
        <v>100.27197015713386</v>
      </c>
      <c r="AF127" s="43">
        <v>4.2657424535461645</v>
      </c>
      <c r="AG127" s="18">
        <v>100.02125184620469</v>
      </c>
      <c r="AH127" s="18">
        <v>100.07128748994965</v>
      </c>
      <c r="AI127" s="43">
        <v>4.2742969609835209</v>
      </c>
      <c r="AJ127" s="18">
        <v>100.93583869369074</v>
      </c>
      <c r="AK127" s="18">
        <v>100.98633185962055</v>
      </c>
      <c r="AL127" s="43">
        <v>4.2355672507700017</v>
      </c>
      <c r="AM127" s="18">
        <v>100.76501569907788</v>
      </c>
      <c r="AN127" s="18">
        <v>100.81542341078327</v>
      </c>
      <c r="AO127" s="43">
        <v>4.242747642462902</v>
      </c>
      <c r="AP127" s="18">
        <v>100.56979881290987</v>
      </c>
      <c r="AQ127" s="18">
        <v>100.62010886734353</v>
      </c>
      <c r="AR127" s="43">
        <v>4.2509832757577364</v>
      </c>
      <c r="AS127" s="18">
        <v>100.39218921008276</v>
      </c>
      <c r="AT127" s="18">
        <v>100.4424104152904</v>
      </c>
      <c r="AU127" s="43">
        <v>4.2585039350557619</v>
      </c>
      <c r="AV127" s="18">
        <v>100.20201695675965</v>
      </c>
      <c r="AW127" s="18">
        <v>100.25214302827378</v>
      </c>
      <c r="AX127" s="43">
        <v>4.2665861006020336</v>
      </c>
      <c r="AY127" s="128">
        <v>100.01767012976133</v>
      </c>
      <c r="AZ127" s="128">
        <v>100.0677039817522</v>
      </c>
      <c r="BA127" s="43">
        <v>4.2744500271336232</v>
      </c>
      <c r="BB127" s="18">
        <v>100.97211073912334</v>
      </c>
      <c r="BC127" s="18">
        <v>101.0226220501484</v>
      </c>
      <c r="BD127" s="43">
        <v>4.2340457149060082</v>
      </c>
      <c r="BE127" s="18">
        <v>100.77959977848516</v>
      </c>
      <c r="BF127" s="18">
        <v>100.83001478587809</v>
      </c>
      <c r="BG127" s="43">
        <v>4.2421336633574214</v>
      </c>
      <c r="BH127" s="18">
        <v>100.59299187465631</v>
      </c>
      <c r="BI127" s="18">
        <v>100.64331353142201</v>
      </c>
      <c r="BJ127" s="43">
        <v>4.2500031546204644</v>
      </c>
      <c r="BK127" s="18">
        <v>100.39984597518206</v>
      </c>
      <c r="BL127" s="18">
        <v>100.4500710106874</v>
      </c>
      <c r="BM127" s="43">
        <v>4.2581791699728235</v>
      </c>
      <c r="BN127" s="18">
        <v>100.21886826699551</v>
      </c>
      <c r="BO127" s="18">
        <v>100.26900276837969</v>
      </c>
      <c r="BP127" s="43">
        <v>4.2658686951146993</v>
      </c>
      <c r="BQ127" s="18">
        <v>100.0188396694911</v>
      </c>
      <c r="BR127" s="18">
        <v>100.06887410654437</v>
      </c>
      <c r="BS127" s="43">
        <v>4.2744000451587647</v>
      </c>
      <c r="BT127" s="18">
        <v>101.01551952881732</v>
      </c>
      <c r="BU127" s="18">
        <v>101.06605255509487</v>
      </c>
      <c r="BV127" s="43">
        <v>4.2322262439885643</v>
      </c>
      <c r="BW127" s="18">
        <v>100.83082947989453</v>
      </c>
      <c r="BX127" s="18">
        <v>100.881270114952</v>
      </c>
      <c r="BY127" s="43">
        <v>4.2399783380265337</v>
      </c>
      <c r="BZ127" s="20">
        <v>100.62604835496232</v>
      </c>
      <c r="CA127" s="20">
        <v>100.67638654823644</v>
      </c>
      <c r="CB127" s="21">
        <v>4.2486069938064608</v>
      </c>
      <c r="CC127" s="18">
        <v>100.42756959935491</v>
      </c>
      <c r="CD127" s="18">
        <v>100.47780850360671</v>
      </c>
      <c r="CE127" s="43">
        <v>4.2570036744446531</v>
      </c>
      <c r="CF127" s="18">
        <v>100.22216081319257</v>
      </c>
      <c r="CG127" s="18">
        <v>100.2722969616734</v>
      </c>
      <c r="CH127" s="166">
        <v>4.2657285507630371</v>
      </c>
      <c r="CI127" s="18">
        <v>100.02307371333498</v>
      </c>
      <c r="CJ127" s="18">
        <v>100.07311026846921</v>
      </c>
      <c r="CK127" s="43">
        <v>4.2742191069359574</v>
      </c>
      <c r="CL127" s="18">
        <v>101.05069540581722</v>
      </c>
      <c r="CM127" s="18">
        <v>101.10124602883164</v>
      </c>
      <c r="CN127" s="43">
        <v>4.2307530005913128</v>
      </c>
      <c r="CO127" s="18">
        <v>100.84331785069675</v>
      </c>
      <c r="CP127" s="18">
        <v>100.89376473306328</v>
      </c>
      <c r="CQ127" s="43">
        <v>4.2394532618706986</v>
      </c>
      <c r="CR127" s="18">
        <v>100.64232826502068</v>
      </c>
      <c r="CS127" s="18">
        <v>100.69267460232183</v>
      </c>
      <c r="CT127" s="43">
        <v>4.2479197388420253</v>
      </c>
      <c r="CU127" s="18">
        <v>100.43432687206094</v>
      </c>
      <c r="CV127" s="18">
        <v>100.48456915663925</v>
      </c>
      <c r="CW127" s="43">
        <v>4.2567172610675277</v>
      </c>
      <c r="CX127" s="18">
        <v>100.23273266497941</v>
      </c>
      <c r="CY127" s="18">
        <v>100.28287410203042</v>
      </c>
      <c r="CZ127" s="43">
        <v>4.2652786313724098</v>
      </c>
      <c r="DA127" s="18">
        <v>100.0241055575374</v>
      </c>
      <c r="DB127" s="18">
        <v>100.07414262885182</v>
      </c>
      <c r="DC127" s="43">
        <v>4.2741750142826831</v>
      </c>
      <c r="DD127" s="166">
        <v>101.02620323785911</v>
      </c>
      <c r="DE127" s="166">
        <v>101.07674160866344</v>
      </c>
      <c r="DF127" s="43">
        <v>4.2317786781854299</v>
      </c>
      <c r="DG127" s="18">
        <v>100.83418856463868</v>
      </c>
      <c r="DH127" s="18">
        <v>100.88463088007872</v>
      </c>
      <c r="DI127" s="43">
        <v>4.2398370918207222</v>
      </c>
      <c r="DJ127">
        <v>100.62862387520063</v>
      </c>
      <c r="DK127">
        <v>100.67896335687907</v>
      </c>
      <c r="DL127">
        <v>4.248498253640137</v>
      </c>
      <c r="DM127" s="166">
        <v>100.42938718789993</v>
      </c>
      <c r="DN127" s="166">
        <v>100.47962700140063</v>
      </c>
      <c r="DO127" s="166">
        <v>4.2569266304505451</v>
      </c>
      <c r="DP127" s="43">
        <v>100.22319557704725</v>
      </c>
      <c r="DQ127" s="43">
        <v>100.27333224316882</v>
      </c>
      <c r="DR127" s="43">
        <v>4.2656845088454673</v>
      </c>
      <c r="DS127" s="18">
        <v>100.02335126717189</v>
      </c>
      <c r="DT127" s="18">
        <v>100.07338796115246</v>
      </c>
      <c r="DU127" s="43">
        <v>4.2742072464464016</v>
      </c>
    </row>
    <row r="128" spans="1:125" x14ac:dyDescent="0.35">
      <c r="A128" s="9" t="s">
        <v>52</v>
      </c>
      <c r="B128" s="15" t="s">
        <v>9</v>
      </c>
      <c r="C128" s="16">
        <v>38197</v>
      </c>
      <c r="D128" s="16">
        <v>45502</v>
      </c>
      <c r="E128" s="30">
        <v>4.5625</v>
      </c>
      <c r="F128" s="18">
        <v>99.110465363153665</v>
      </c>
      <c r="G128" s="18">
        <v>99.160045385846587</v>
      </c>
      <c r="H128" s="43">
        <v>4.7</v>
      </c>
      <c r="I128" s="18">
        <v>98.877033887343146</v>
      </c>
      <c r="J128" s="18">
        <v>98.926497135911092</v>
      </c>
      <c r="K128" s="43">
        <v>4.74</v>
      </c>
      <c r="L128" s="18">
        <v>100.26892057082149</v>
      </c>
      <c r="M128" s="18">
        <v>100.31908011087693</v>
      </c>
      <c r="N128" s="64">
        <v>4.547988273972738</v>
      </c>
      <c r="O128" s="18">
        <v>100.0588046078522</v>
      </c>
      <c r="P128" s="18">
        <v>100.10885903737088</v>
      </c>
      <c r="Q128" s="64">
        <v>4.5575387072354987</v>
      </c>
      <c r="R128" s="18">
        <v>101.15660136780797</v>
      </c>
      <c r="S128" s="18">
        <v>101.20720497029311</v>
      </c>
      <c r="T128" s="43">
        <v>4.5080782552380629</v>
      </c>
      <c r="U128" s="18">
        <v>100.9334098422252</v>
      </c>
      <c r="V128" s="18">
        <v>100.98390179312176</v>
      </c>
      <c r="W128" s="43">
        <v>4.51804685597003</v>
      </c>
      <c r="X128" s="18">
        <v>100.71707646962629</v>
      </c>
      <c r="Y128" s="18">
        <v>100.76746019972614</v>
      </c>
      <c r="Z128" s="43">
        <v>4.5277513107474352</v>
      </c>
      <c r="AA128" s="18">
        <v>100.49317846393932</v>
      </c>
      <c r="AB128" s="18">
        <v>100.54345018903383</v>
      </c>
      <c r="AC128" s="43">
        <v>4.537839104806876</v>
      </c>
      <c r="AD128" s="18">
        <v>100.27616031971553</v>
      </c>
      <c r="AE128" s="18">
        <v>100.32632348145626</v>
      </c>
      <c r="AF128" s="43">
        <v>4.5476599178313419</v>
      </c>
      <c r="AG128" s="18">
        <v>100.05155359766496</v>
      </c>
      <c r="AH128" s="18">
        <v>100.1016043998649</v>
      </c>
      <c r="AI128" s="43">
        <v>4.5578690045512973</v>
      </c>
      <c r="AJ128" s="18">
        <v>101.0809703740569</v>
      </c>
      <c r="AK128" s="18">
        <v>101.13153614212796</v>
      </c>
      <c r="AL128" s="43">
        <v>4.5114512980283088</v>
      </c>
      <c r="AM128" s="18">
        <v>100.88860017135596</v>
      </c>
      <c r="AN128" s="18">
        <v>100.93906970620905</v>
      </c>
      <c r="AO128" s="43">
        <v>4.5200535464409448</v>
      </c>
      <c r="AP128" s="18">
        <v>100.66872743557525</v>
      </c>
      <c r="AQ128" s="18">
        <v>100.71908697906477</v>
      </c>
      <c r="AR128" s="43">
        <v>4.5299258927439947</v>
      </c>
      <c r="AS128" s="18">
        <v>100.46872647722913</v>
      </c>
      <c r="AT128" s="18">
        <v>100.51898597021423</v>
      </c>
      <c r="AU128" s="43">
        <v>4.5389435199355868</v>
      </c>
      <c r="AV128" s="18">
        <v>100.25457908705403</v>
      </c>
      <c r="AW128" s="18">
        <v>100.30473145278042</v>
      </c>
      <c r="AX128" s="43">
        <v>4.548638866699771</v>
      </c>
      <c r="AY128" s="128">
        <v>100.04699153840319</v>
      </c>
      <c r="AZ128" s="128">
        <v>100.0970400584324</v>
      </c>
      <c r="BA128" s="43">
        <v>4.5580768395714859</v>
      </c>
      <c r="BB128" s="18">
        <v>101.11990274989748</v>
      </c>
      <c r="BC128" s="18">
        <v>101.17048799389441</v>
      </c>
      <c r="BD128" s="43">
        <v>4.5097143351481552</v>
      </c>
      <c r="BE128" s="18">
        <v>100.90353156098301</v>
      </c>
      <c r="BF128" s="18">
        <v>100.95400856526564</v>
      </c>
      <c r="BG128" s="43">
        <v>4.5193846830266224</v>
      </c>
      <c r="BH128" s="18">
        <v>100.69379506661174</v>
      </c>
      <c r="BI128" s="18">
        <v>100.74416715018683</v>
      </c>
      <c r="BJ128" s="43">
        <v>4.5287981717078889</v>
      </c>
      <c r="BK128" s="18">
        <v>100.4767102431572</v>
      </c>
      <c r="BL128" s="18">
        <v>100.52697373002221</v>
      </c>
      <c r="BM128" s="43">
        <v>4.5385828606092984</v>
      </c>
      <c r="BN128" s="18">
        <v>100.27330176315412</v>
      </c>
      <c r="BO128" s="18">
        <v>100.32346349490157</v>
      </c>
      <c r="BP128" s="43">
        <v>4.5477895609453975</v>
      </c>
      <c r="BQ128" s="18">
        <v>100.04848118506628</v>
      </c>
      <c r="BR128" s="18">
        <v>100.09853045029142</v>
      </c>
      <c r="BS128" s="43">
        <v>4.5580089732343492</v>
      </c>
      <c r="BT128" s="18">
        <v>101.16224483792254</v>
      </c>
      <c r="BU128" s="18">
        <v>101.21285126355431</v>
      </c>
      <c r="BV128" s="43">
        <v>4.5078267661084146</v>
      </c>
      <c r="BW128" s="18">
        <v>100.95598164944884</v>
      </c>
      <c r="BX128" s="18">
        <v>101.00648489189479</v>
      </c>
      <c r="BY128" s="43">
        <v>4.5170367079729115</v>
      </c>
      <c r="BZ128" s="20">
        <v>100.72728060131931</v>
      </c>
      <c r="CA128" s="20">
        <v>100.77766943603731</v>
      </c>
      <c r="CB128" s="21">
        <v>4.5272926289447266</v>
      </c>
      <c r="CC128" s="18">
        <v>100.50561808504058</v>
      </c>
      <c r="CD128" s="18">
        <v>100.55589603305711</v>
      </c>
      <c r="CE128" s="43">
        <v>4.537277454620968</v>
      </c>
      <c r="CF128" s="18">
        <v>100.27621606028904</v>
      </c>
      <c r="CG128" s="18">
        <v>100.326379249914</v>
      </c>
      <c r="CH128" s="166">
        <v>4.5476573899221133</v>
      </c>
      <c r="CI128" s="18">
        <v>100.05387414073184</v>
      </c>
      <c r="CJ128" s="18">
        <v>100.10392610378372</v>
      </c>
      <c r="CK128" s="43">
        <v>4.557763294188665</v>
      </c>
      <c r="CL128" s="18">
        <v>101.20003344569143</v>
      </c>
      <c r="CM128" s="18">
        <v>101.25065877507896</v>
      </c>
      <c r="CN128" s="43">
        <v>4.5061435206414462</v>
      </c>
      <c r="CO128" s="18">
        <v>100.96876760751096</v>
      </c>
      <c r="CP128" s="18">
        <v>101.01927724613401</v>
      </c>
      <c r="CQ128" s="43">
        <v>4.5164647029531242</v>
      </c>
      <c r="CR128" s="18">
        <v>100.74462558322141</v>
      </c>
      <c r="CS128" s="18">
        <v>100.79502309476878</v>
      </c>
      <c r="CT128" s="43">
        <v>4.526513174872016</v>
      </c>
      <c r="CU128" s="18">
        <v>100.51266404592977</v>
      </c>
      <c r="CV128" s="18">
        <v>100.56294551868911</v>
      </c>
      <c r="CW128" s="43">
        <v>4.5369593904268477</v>
      </c>
      <c r="CX128" s="18">
        <v>100.28784775254664</v>
      </c>
      <c r="CY128" s="18">
        <v>100.3380167609271</v>
      </c>
      <c r="CZ128" s="43">
        <v>4.5471299386661741</v>
      </c>
      <c r="DA128" s="18">
        <v>100.05518842332603</v>
      </c>
      <c r="DB128" s="18">
        <v>100.10524104384795</v>
      </c>
      <c r="DC128" s="43">
        <v>4.5577034253396782</v>
      </c>
      <c r="DD128" s="166">
        <v>101.17377988161851</v>
      </c>
      <c r="DE128" s="166">
        <v>101.22439207765734</v>
      </c>
      <c r="DF128" s="43">
        <v>4.5073128189297904</v>
      </c>
      <c r="DG128" s="18">
        <v>100.95942077482171</v>
      </c>
      <c r="DH128" s="18">
        <v>101.00992573769055</v>
      </c>
      <c r="DI128" s="43">
        <v>4.5168828376809325</v>
      </c>
      <c r="DJ128">
        <v>100.72993485857444</v>
      </c>
      <c r="DK128">
        <v>100.78032502108498</v>
      </c>
      <c r="DL128">
        <v>4.5271733337290252</v>
      </c>
      <c r="DM128" s="166">
        <v>100.5075133237269</v>
      </c>
      <c r="DN128" s="166">
        <v>100.55779221983681</v>
      </c>
      <c r="DO128" s="166">
        <v>4.5371918966016898</v>
      </c>
      <c r="DP128" s="43">
        <v>100.27732753224504</v>
      </c>
      <c r="DQ128" s="43">
        <v>100.32749127788398</v>
      </c>
      <c r="DR128" s="43">
        <v>4.5476069837756921</v>
      </c>
      <c r="DS128" s="18">
        <v>100.05422766677732</v>
      </c>
      <c r="DT128" s="18">
        <v>100.10427980668065</v>
      </c>
      <c r="DU128" s="43">
        <v>4.5577471900412316</v>
      </c>
    </row>
    <row r="129" spans="1:125" x14ac:dyDescent="0.35">
      <c r="A129" s="9" t="s">
        <v>70</v>
      </c>
      <c r="B129" s="15" t="s">
        <v>9</v>
      </c>
      <c r="C129" s="16">
        <v>38602</v>
      </c>
      <c r="D129" s="16">
        <v>45542</v>
      </c>
      <c r="E129" s="30">
        <v>4.5</v>
      </c>
      <c r="F129" s="18">
        <v>98.713461478637925</v>
      </c>
      <c r="G129" s="18">
        <v>98.762842900087961</v>
      </c>
      <c r="H129" s="43">
        <v>4.7</v>
      </c>
      <c r="I129" s="18">
        <v>98.480743015664402</v>
      </c>
      <c r="J129" s="18">
        <v>98.530008019674227</v>
      </c>
      <c r="K129" s="43">
        <v>4.74</v>
      </c>
      <c r="L129" s="18">
        <v>100.54394073832133</v>
      </c>
      <c r="M129" s="18">
        <v>100.59423785724995</v>
      </c>
      <c r="N129" s="64">
        <v>4.4734172611216607</v>
      </c>
      <c r="O129" s="18">
        <v>100.3391818498046</v>
      </c>
      <c r="P129" s="18">
        <v>100.38937653807363</v>
      </c>
      <c r="Q129" s="64">
        <v>4.4825460174995033</v>
      </c>
      <c r="R129" s="18">
        <v>100.11288369386826</v>
      </c>
      <c r="S129" s="18">
        <v>100.16296517645648</v>
      </c>
      <c r="T129" s="43">
        <v>4.4926784985572041</v>
      </c>
      <c r="U129" s="18">
        <v>101.17042128851284</v>
      </c>
      <c r="V129" s="18">
        <v>101.22103180441505</v>
      </c>
      <c r="W129" s="43">
        <v>4.4457163889567459</v>
      </c>
      <c r="X129" s="18">
        <v>100.9595707388174</v>
      </c>
      <c r="Y129" s="18">
        <v>101.01007577670575</v>
      </c>
      <c r="Z129" s="43">
        <v>4.455001112906559</v>
      </c>
      <c r="AA129" s="18">
        <v>100.74134727653941</v>
      </c>
      <c r="AB129" s="18">
        <v>100.79174314811347</v>
      </c>
      <c r="AC129" s="43">
        <v>4.46465142822984</v>
      </c>
      <c r="AD129" s="18">
        <v>100.52982931029248</v>
      </c>
      <c r="AE129" s="18">
        <v>100.58011936997747</v>
      </c>
      <c r="AF129" s="43">
        <v>4.4740451971895565</v>
      </c>
      <c r="AG129" s="18">
        <v>100.31091509358741</v>
      </c>
      <c r="AH129" s="18">
        <v>100.36109564140811</v>
      </c>
      <c r="AI129" s="43">
        <v>4.4838091605521884</v>
      </c>
      <c r="AJ129" s="18">
        <v>100.09164900025539</v>
      </c>
      <c r="AK129" s="18">
        <v>100.14171986018547</v>
      </c>
      <c r="AL129" s="43">
        <v>4.493631631534539</v>
      </c>
      <c r="AM129" s="18">
        <v>101.13349793732729</v>
      </c>
      <c r="AN129" s="18">
        <v>101.18408998231844</v>
      </c>
      <c r="AO129" s="43">
        <v>4.4473394985183532</v>
      </c>
      <c r="AP129" s="18">
        <v>100.91964284617468</v>
      </c>
      <c r="AQ129" s="18">
        <v>100.97012791012975</v>
      </c>
      <c r="AR129" s="43">
        <v>4.4567636915398436</v>
      </c>
      <c r="AS129" s="18">
        <v>100.72498498369464</v>
      </c>
      <c r="AT129" s="18">
        <v>100.77537267002965</v>
      </c>
      <c r="AU129" s="43">
        <v>4.465376689535467</v>
      </c>
      <c r="AV129" s="18">
        <v>100.51655861628174</v>
      </c>
      <c r="AW129" s="18">
        <v>100.56684203730039</v>
      </c>
      <c r="AX129" s="43">
        <v>4.4746358828001611</v>
      </c>
      <c r="AY129" s="128">
        <v>100.31451684192224</v>
      </c>
      <c r="AZ129" s="128">
        <v>100.364699191518</v>
      </c>
      <c r="BA129" s="43">
        <v>4.4836481713685075</v>
      </c>
      <c r="BB129" s="18">
        <v>100.10538961758914</v>
      </c>
      <c r="BC129" s="18">
        <v>100.15546735126476</v>
      </c>
      <c r="BD129" s="43">
        <v>4.4930148288536484</v>
      </c>
      <c r="BE129" s="18">
        <v>101.132413508078</v>
      </c>
      <c r="BF129" s="18">
        <v>101.18300501058329</v>
      </c>
      <c r="BG129" s="43">
        <v>4.4473871867408175</v>
      </c>
      <c r="BH129" s="18">
        <v>100.92816127219061</v>
      </c>
      <c r="BI129" s="18">
        <v>100.97865059748935</v>
      </c>
      <c r="BJ129" s="43">
        <v>4.4563875367452024</v>
      </c>
      <c r="BK129" s="18">
        <v>100.71675285373328</v>
      </c>
      <c r="BL129" s="18">
        <v>100.76713642194424</v>
      </c>
      <c r="BM129" s="43">
        <v>4.4657416691460403</v>
      </c>
      <c r="BN129" s="18">
        <v>100.51866316522376</v>
      </c>
      <c r="BO129" s="18">
        <v>100.56894763904327</v>
      </c>
      <c r="BP129" s="43">
        <v>4.4745421978075788</v>
      </c>
      <c r="BQ129" s="18">
        <v>100.29972126917656</v>
      </c>
      <c r="BR129" s="18">
        <v>100.34989621728519</v>
      </c>
      <c r="BS129" s="43">
        <v>4.4843095704416669</v>
      </c>
      <c r="BT129" s="18">
        <v>100.08726035504711</v>
      </c>
      <c r="BU129" s="18">
        <v>100.13732901955687</v>
      </c>
      <c r="BV129" s="43">
        <v>4.4938286691480931</v>
      </c>
      <c r="BW129" s="18">
        <v>101.22070244608261</v>
      </c>
      <c r="BX129" s="18">
        <v>101.27133811514018</v>
      </c>
      <c r="BY129" s="43">
        <v>4.4435079892829465</v>
      </c>
      <c r="BZ129" s="20">
        <v>100.9976988498934</v>
      </c>
      <c r="CA129" s="20">
        <v>101.04822296137408</v>
      </c>
      <c r="CB129" s="21">
        <v>4.4533192847143246</v>
      </c>
      <c r="CC129" s="18">
        <v>100.78155844006675</v>
      </c>
      <c r="CD129" s="18">
        <v>100.83197442728039</v>
      </c>
      <c r="CE129" s="43">
        <v>4.4628700623584256</v>
      </c>
      <c r="CF129" s="18">
        <v>100.55787133014276</v>
      </c>
      <c r="CG129" s="18">
        <v>100.60817541785168</v>
      </c>
      <c r="CH129" s="166">
        <v>4.4727975448419972</v>
      </c>
      <c r="CI129" s="18">
        <v>100.34106844248488</v>
      </c>
      <c r="CJ129" s="18">
        <v>100.39126407452214</v>
      </c>
      <c r="CK129" s="43">
        <v>4.4824617375667</v>
      </c>
      <c r="CL129" s="18">
        <v>100.11669572383289</v>
      </c>
      <c r="CM129" s="18">
        <v>100.16677911338958</v>
      </c>
      <c r="CN129" s="43">
        <v>4.4925074359293955</v>
      </c>
      <c r="CO129" s="18">
        <v>101.22268654922739</v>
      </c>
      <c r="CP129" s="18">
        <v>101.2733232108328</v>
      </c>
      <c r="CQ129" s="43">
        <v>4.4434208904469461</v>
      </c>
      <c r="CR129" s="18">
        <v>101.00403505889265</v>
      </c>
      <c r="CS129" s="18">
        <v>101.05456234006267</v>
      </c>
      <c r="CT129" s="43">
        <v>4.4530399180364295</v>
      </c>
      <c r="CU129" s="18">
        <v>100.77775560063442</v>
      </c>
      <c r="CV129" s="18">
        <v>100.82816968547715</v>
      </c>
      <c r="CW129" s="43">
        <v>4.4630384683539095</v>
      </c>
      <c r="CX129" s="18">
        <v>100.55844635795425</v>
      </c>
      <c r="CY129" s="18">
        <v>100.6087507333209</v>
      </c>
      <c r="CZ129" s="43">
        <v>4.4727719678459659</v>
      </c>
      <c r="DA129" s="18">
        <v>100.33148620072537</v>
      </c>
      <c r="DB129" s="18">
        <v>100.38167703924498</v>
      </c>
      <c r="DC129" s="43">
        <v>4.4828898387906895</v>
      </c>
      <c r="DD129" s="166">
        <v>100.10417933015957</v>
      </c>
      <c r="DE129" s="166">
        <v>100.15425645838876</v>
      </c>
      <c r="DF129" s="43">
        <v>4.4930691506552414</v>
      </c>
      <c r="DG129" s="18">
        <v>101.22515378653321</v>
      </c>
      <c r="DH129" s="18">
        <v>101.27579168237439</v>
      </c>
      <c r="DI129" s="43">
        <v>4.4433125875856874</v>
      </c>
      <c r="DJ129">
        <v>101.00136493720917</v>
      </c>
      <c r="DK129">
        <v>101.0518908826505</v>
      </c>
      <c r="DL129">
        <v>4.4531576407865128</v>
      </c>
      <c r="DM129" s="166">
        <v>100.78446509358314</v>
      </c>
      <c r="DN129" s="166">
        <v>100.83488253485055</v>
      </c>
      <c r="DO129" s="166">
        <v>4.4627413518776207</v>
      </c>
      <c r="DP129" s="43">
        <v>100.55999374366826</v>
      </c>
      <c r="DQ129" s="43">
        <v>100.61029889311482</v>
      </c>
      <c r="DR129" s="43">
        <v>4.4727031422306549</v>
      </c>
      <c r="DS129" s="18">
        <v>100.34243240921329</v>
      </c>
      <c r="DT129" s="18">
        <v>100.39262872357507</v>
      </c>
      <c r="DU129" s="43">
        <v>4.4824008069262469</v>
      </c>
    </row>
    <row r="130" spans="1:125" x14ac:dyDescent="0.35">
      <c r="A130" s="9" t="s">
        <v>83</v>
      </c>
      <c r="B130" s="15" t="s">
        <v>9</v>
      </c>
      <c r="C130" s="16">
        <v>38982</v>
      </c>
      <c r="D130" s="16">
        <v>45557</v>
      </c>
      <c r="E130" s="30">
        <v>4.5</v>
      </c>
      <c r="F130" s="18">
        <v>98.707707696483396</v>
      </c>
      <c r="G130" s="18">
        <v>98.757086239603197</v>
      </c>
      <c r="H130" s="43">
        <v>4.7</v>
      </c>
      <c r="I130" s="18">
        <v>98.473835233379404</v>
      </c>
      <c r="J130" s="18">
        <v>98.523096781770278</v>
      </c>
      <c r="K130" s="43">
        <v>4.74</v>
      </c>
      <c r="L130" s="18">
        <v>100.64972985377376</v>
      </c>
      <c r="M130" s="18">
        <v>100.70007989372061</v>
      </c>
      <c r="N130" s="64">
        <v>4.468715421824216</v>
      </c>
      <c r="O130" s="18">
        <v>100.44513002901459</v>
      </c>
      <c r="P130" s="18">
        <v>100.49537771787352</v>
      </c>
      <c r="Q130" s="64">
        <v>4.4778178879362089</v>
      </c>
      <c r="R130" s="18">
        <v>100.21900766928064</v>
      </c>
      <c r="S130" s="18">
        <v>100.26914224040084</v>
      </c>
      <c r="T130" s="43">
        <v>4.4879211085809425</v>
      </c>
      <c r="U130" s="18">
        <v>99.999593846509484</v>
      </c>
      <c r="V130" s="18">
        <v>100.04961865583739</v>
      </c>
      <c r="W130" s="43">
        <v>4.4977682678428152</v>
      </c>
      <c r="X130" s="18">
        <v>101.06503697856904</v>
      </c>
      <c r="Y130" s="18">
        <v>101.11559477595701</v>
      </c>
      <c r="Z130" s="43">
        <v>4.4503521044114924</v>
      </c>
      <c r="AA130" s="18">
        <v>100.84698303979326</v>
      </c>
      <c r="AB130" s="18">
        <v>100.89743175567109</v>
      </c>
      <c r="AC130" s="43">
        <v>4.4599747701180421</v>
      </c>
      <c r="AD130" s="18">
        <v>100.63562938798826</v>
      </c>
      <c r="AE130" s="18">
        <v>100.68597237417534</v>
      </c>
      <c r="AF130" s="43">
        <v>4.4693415516481547</v>
      </c>
      <c r="AG130" s="18">
        <v>100.41688523138728</v>
      </c>
      <c r="AH130" s="18">
        <v>100.46711879078266</v>
      </c>
      <c r="AI130" s="43">
        <v>4.4790773878675729</v>
      </c>
      <c r="AJ130" s="18">
        <v>100.19778947150917</v>
      </c>
      <c r="AK130" s="18">
        <v>100.24791342822327</v>
      </c>
      <c r="AL130" s="43">
        <v>4.4888714848134619</v>
      </c>
      <c r="AM130" s="18">
        <v>99.999593846509484</v>
      </c>
      <c r="AN130" s="18">
        <v>100.04961865583739</v>
      </c>
      <c r="AO130" s="43">
        <v>4.4977682678428152</v>
      </c>
      <c r="AP130" s="18">
        <v>101.02020611287131</v>
      </c>
      <c r="AQ130" s="18">
        <v>101.07074148361311</v>
      </c>
      <c r="AR130" s="43">
        <v>4.4523270868944778</v>
      </c>
      <c r="AS130" s="18">
        <v>100.82570887115267</v>
      </c>
      <c r="AT130" s="18">
        <v>100.87614694462498</v>
      </c>
      <c r="AU130" s="43">
        <v>4.4609158223204473</v>
      </c>
      <c r="AV130" s="18">
        <v>100.61745448550005</v>
      </c>
      <c r="AW130" s="18">
        <v>100.66778837968988</v>
      </c>
      <c r="AX130" s="43">
        <v>4.4701488653225372</v>
      </c>
      <c r="AY130" s="128">
        <v>100.41557942469237</v>
      </c>
      <c r="AZ130" s="128">
        <v>100.46581233085779</v>
      </c>
      <c r="BA130" s="43">
        <v>4.4791356339014419</v>
      </c>
      <c r="BB130" s="18">
        <v>100.2066247604274</v>
      </c>
      <c r="BC130" s="18">
        <v>100.2567531369959</v>
      </c>
      <c r="BD130" s="43">
        <v>4.4884756978424907</v>
      </c>
      <c r="BE130" s="18">
        <v>99.997313314947121</v>
      </c>
      <c r="BF130" s="18">
        <v>100.04733698343884</v>
      </c>
      <c r="BG130" s="43">
        <v>4.4978708436236534</v>
      </c>
      <c r="BH130" s="18">
        <v>101.0303287357484</v>
      </c>
      <c r="BI130" s="18">
        <v>101.08086917033356</v>
      </c>
      <c r="BJ130" s="43">
        <v>4.451880990869749</v>
      </c>
      <c r="BK130" s="18">
        <v>100.8190914248156</v>
      </c>
      <c r="BL130" s="18">
        <v>100.86952618790954</v>
      </c>
      <c r="BM130" s="43">
        <v>4.4612086227281003</v>
      </c>
      <c r="BN130" s="18">
        <v>100.6211620640569</v>
      </c>
      <c r="BO130" s="18">
        <v>100.67149781296338</v>
      </c>
      <c r="BP130" s="43">
        <v>4.4699841541649725</v>
      </c>
      <c r="BQ130" s="18">
        <v>100.40239737290115</v>
      </c>
      <c r="BR130" s="18">
        <v>100.45262368474351</v>
      </c>
      <c r="BS130" s="43">
        <v>4.4797237094798241</v>
      </c>
      <c r="BT130" s="18">
        <v>100.19010841815413</v>
      </c>
      <c r="BU130" s="18">
        <v>100.24022853242033</v>
      </c>
      <c r="BV130" s="43">
        <v>4.4892156231912237</v>
      </c>
      <c r="BW130" s="18">
        <v>99.998057981307198</v>
      </c>
      <c r="BX130" s="18">
        <v>100.04808202231835</v>
      </c>
      <c r="BY130" s="43">
        <v>4.4978373488420864</v>
      </c>
      <c r="BZ130" s="20">
        <v>101.10564712456215</v>
      </c>
      <c r="CA130" s="20">
        <v>101.15622523718073</v>
      </c>
      <c r="CB130" s="21">
        <v>4.4485645737065234</v>
      </c>
      <c r="CC130" s="18">
        <v>100.8896693087881</v>
      </c>
      <c r="CD130" s="18">
        <v>100.94013937847734</v>
      </c>
      <c r="CE130" s="43">
        <v>4.4580877614277385</v>
      </c>
      <c r="CF130" s="18">
        <v>100.6661504700067</v>
      </c>
      <c r="CG130" s="18">
        <v>100.71650872436888</v>
      </c>
      <c r="CH130" s="166">
        <v>4.4679864870169013</v>
      </c>
      <c r="CI130" s="18">
        <v>100.44951067475789</v>
      </c>
      <c r="CJ130" s="18">
        <v>100.49976055503539</v>
      </c>
      <c r="CK130" s="43">
        <v>4.4776226083998703</v>
      </c>
      <c r="CL130" s="18">
        <v>100.22530674300531</v>
      </c>
      <c r="CM130" s="18">
        <v>100.27544446523792</v>
      </c>
      <c r="CN130" s="43">
        <v>4.4876390466262119</v>
      </c>
      <c r="CO130" s="18">
        <v>100.00075384493501</v>
      </c>
      <c r="CP130" s="18">
        <v>100.05077923455228</v>
      </c>
      <c r="CQ130" s="43">
        <v>4.4977160941950327</v>
      </c>
      <c r="CR130" s="18">
        <v>101.11340117895529</v>
      </c>
      <c r="CS130" s="18">
        <v>101.16398317054055</v>
      </c>
      <c r="CT130" s="43">
        <v>4.4482234279110733</v>
      </c>
      <c r="CU130" s="18">
        <v>100.8872887927192</v>
      </c>
      <c r="CV130" s="18">
        <v>100.93775767155498</v>
      </c>
      <c r="CW130" s="43">
        <v>4.4581929535652183</v>
      </c>
      <c r="CX130" s="18">
        <v>100.66814147564624</v>
      </c>
      <c r="CY130" s="18">
        <v>100.71850072600924</v>
      </c>
      <c r="CZ130" s="43">
        <v>4.467898119573511</v>
      </c>
      <c r="DA130" s="18">
        <v>100.4413488930294</v>
      </c>
      <c r="DB130" s="18">
        <v>100.49159469037458</v>
      </c>
      <c r="DC130" s="43">
        <v>4.4779864563449152</v>
      </c>
      <c r="DD130" s="166">
        <v>100.21420985306928</v>
      </c>
      <c r="DE130" s="166">
        <v>100.26434202408132</v>
      </c>
      <c r="DF130" s="43">
        <v>4.4881359705319737</v>
      </c>
      <c r="DG130" s="18">
        <v>100.00141082564228</v>
      </c>
      <c r="DH130" s="18">
        <v>100.05143654391424</v>
      </c>
      <c r="DI130" s="43">
        <v>4.4976865454849069</v>
      </c>
      <c r="DJ130">
        <v>101.10969310920522</v>
      </c>
      <c r="DK130">
        <v>101.16027324582814</v>
      </c>
      <c r="DL130">
        <v>4.4483865608632893</v>
      </c>
      <c r="DM130" s="166">
        <v>100.89295561893012</v>
      </c>
      <c r="DN130" s="166">
        <v>100.94342733259641</v>
      </c>
      <c r="DO130" s="166">
        <v>4.4579425514977249</v>
      </c>
      <c r="DP130" s="43">
        <v>100.66865228977191</v>
      </c>
      <c r="DQ130" s="43">
        <v>100.71901179566974</v>
      </c>
      <c r="DR130" s="43">
        <v>4.4678754485093854</v>
      </c>
      <c r="DS130" s="18">
        <v>100.45125380380546</v>
      </c>
      <c r="DT130" s="18">
        <v>100.50150455608349</v>
      </c>
      <c r="DU130" s="43">
        <v>4.47754490828427</v>
      </c>
    </row>
    <row r="131" spans="1:125" x14ac:dyDescent="0.35">
      <c r="A131" s="9" t="s">
        <v>255</v>
      </c>
      <c r="B131" s="15" t="s">
        <v>149</v>
      </c>
      <c r="C131" s="16">
        <v>43021</v>
      </c>
      <c r="D131" s="16">
        <v>45578</v>
      </c>
      <c r="E131" s="30">
        <v>4.12</v>
      </c>
      <c r="F131" s="18"/>
      <c r="G131" s="18"/>
      <c r="H131" s="43"/>
      <c r="I131" s="18"/>
      <c r="J131" s="18"/>
      <c r="K131" s="43"/>
      <c r="L131" s="18"/>
      <c r="M131" s="18"/>
      <c r="N131" s="64"/>
      <c r="O131" s="18"/>
      <c r="P131" s="18"/>
      <c r="Q131" s="64"/>
      <c r="R131" s="18"/>
      <c r="S131" s="18"/>
      <c r="T131" s="43"/>
      <c r="U131" s="18"/>
      <c r="V131" s="18"/>
      <c r="W131" s="43"/>
      <c r="X131" s="18">
        <v>99.95</v>
      </c>
      <c r="Y131" s="18">
        <v>100</v>
      </c>
      <c r="Z131" s="43">
        <v>4.12</v>
      </c>
      <c r="AA131" s="18">
        <v>99.95</v>
      </c>
      <c r="AB131" s="18">
        <v>100</v>
      </c>
      <c r="AC131" s="43">
        <v>4.12</v>
      </c>
      <c r="AD131" s="18">
        <v>99.95</v>
      </c>
      <c r="AE131" s="18">
        <v>100</v>
      </c>
      <c r="AF131" s="43">
        <v>4.12</v>
      </c>
      <c r="AG131" s="18">
        <v>99.95</v>
      </c>
      <c r="AH131" s="18">
        <v>100</v>
      </c>
      <c r="AI131" s="43">
        <v>4.12</v>
      </c>
      <c r="AJ131" s="18">
        <v>99.95</v>
      </c>
      <c r="AK131" s="18">
        <v>100</v>
      </c>
      <c r="AL131" s="43">
        <v>4.12</v>
      </c>
      <c r="AM131" s="18">
        <v>99.892875307758246</v>
      </c>
      <c r="AN131" s="18">
        <v>99.942846731123808</v>
      </c>
      <c r="AO131" s="43">
        <v>4.1223560612437176</v>
      </c>
      <c r="AP131" s="18">
        <v>101.63242515021281</v>
      </c>
      <c r="AQ131" s="18">
        <v>101.68326678360461</v>
      </c>
      <c r="AR131" s="43">
        <v>4.0517974395609286</v>
      </c>
      <c r="AS131" s="18">
        <v>101.61425706326015</v>
      </c>
      <c r="AT131" s="18">
        <v>101.66508960806418</v>
      </c>
      <c r="AU131" s="43">
        <v>4.0525218793228674</v>
      </c>
      <c r="AV131" s="18">
        <v>101.5947754293736</v>
      </c>
      <c r="AW131" s="18">
        <v>101.64559822848784</v>
      </c>
      <c r="AX131" s="43">
        <v>4.0532989837284497</v>
      </c>
      <c r="AY131" s="128">
        <v>102.52676414035467</v>
      </c>
      <c r="AZ131" s="128">
        <v>102.57805316693813</v>
      </c>
      <c r="BA131" s="43">
        <v>4.0164536884853987</v>
      </c>
      <c r="BB131" s="18">
        <v>102.4955257656509</v>
      </c>
      <c r="BC131" s="18">
        <v>102.54679916523351</v>
      </c>
      <c r="BD131" s="43">
        <v>3.6550000000000002</v>
      </c>
      <c r="BE131" s="18">
        <v>102.46419114679971</v>
      </c>
      <c r="BF131" s="18">
        <v>102.51544887123532</v>
      </c>
      <c r="BG131" s="43">
        <v>3.6550000000000002</v>
      </c>
      <c r="BH131" s="18">
        <v>102.92275590112797</v>
      </c>
      <c r="BI131" s="18">
        <v>102.97424302263929</v>
      </c>
      <c r="BJ131" s="43">
        <v>3.5649999999999999</v>
      </c>
      <c r="BK131" s="18">
        <v>102.8849223688256</v>
      </c>
      <c r="BL131" s="18">
        <v>102.93639056410764</v>
      </c>
      <c r="BM131" s="43">
        <v>3.5649999999999999</v>
      </c>
      <c r="BN131" s="18">
        <v>102.84942676991828</v>
      </c>
      <c r="BO131" s="18">
        <v>102.90087720852253</v>
      </c>
      <c r="BP131" s="43">
        <v>3.5649999999999999</v>
      </c>
      <c r="BQ131" s="18">
        <v>103.07245592841323</v>
      </c>
      <c r="BR131" s="18">
        <v>103.12401793738192</v>
      </c>
      <c r="BS131" s="43">
        <v>3.5150000000000001</v>
      </c>
      <c r="BT131" s="18">
        <v>103.03072305882327</v>
      </c>
      <c r="BU131" s="18">
        <v>103.08226419091872</v>
      </c>
      <c r="BV131" s="43">
        <v>3.5150000000000001</v>
      </c>
      <c r="BW131" s="18">
        <v>102.99292255197824</v>
      </c>
      <c r="BX131" s="18">
        <v>103.04444477436542</v>
      </c>
      <c r="BY131" s="43">
        <v>3.5150000000000001</v>
      </c>
      <c r="BZ131" s="20">
        <v>102.57329825311569</v>
      </c>
      <c r="CA131" s="20">
        <v>102.62461055839489</v>
      </c>
      <c r="CB131" s="21">
        <v>3.59</v>
      </c>
      <c r="CC131" s="18">
        <v>104.03706767231084</v>
      </c>
      <c r="CD131" s="18">
        <v>104.08911222842505</v>
      </c>
      <c r="CE131" s="43">
        <v>3.29</v>
      </c>
      <c r="CF131" s="18">
        <v>103.97842914597207</v>
      </c>
      <c r="CG131" s="18">
        <v>104.03044436815614</v>
      </c>
      <c r="CH131" s="166">
        <v>3.29</v>
      </c>
      <c r="CI131" s="18">
        <v>103.53082867324355</v>
      </c>
      <c r="CJ131" s="18">
        <v>103.58261998323516</v>
      </c>
      <c r="CK131" s="43">
        <v>3.37</v>
      </c>
      <c r="CL131" s="18">
        <v>103.47778071440615</v>
      </c>
      <c r="CM131" s="18">
        <v>103.52954548714972</v>
      </c>
      <c r="CN131" s="43">
        <v>3.37</v>
      </c>
      <c r="CO131" s="18">
        <v>103.42458197325831</v>
      </c>
      <c r="CP131" s="18">
        <v>103.47632013332498</v>
      </c>
      <c r="CQ131" s="43">
        <v>3.37</v>
      </c>
      <c r="CR131" s="18">
        <v>102.95506520387295</v>
      </c>
      <c r="CS131" s="18">
        <v>103.006568488117</v>
      </c>
      <c r="CT131" s="43">
        <v>3.46</v>
      </c>
      <c r="CU131" s="18">
        <v>102.90820457800244</v>
      </c>
      <c r="CV131" s="18">
        <v>102.95968442021254</v>
      </c>
      <c r="CW131" s="43">
        <v>3.46</v>
      </c>
      <c r="CX131" s="18">
        <v>102.86272540648258</v>
      </c>
      <c r="CY131" s="18">
        <v>102.91418249773145</v>
      </c>
      <c r="CZ131" s="43">
        <v>3.46</v>
      </c>
      <c r="DA131" s="18">
        <v>102.81559535628193</v>
      </c>
      <c r="DB131" s="18">
        <v>102.86702887071729</v>
      </c>
      <c r="DC131" s="43">
        <v>3.46</v>
      </c>
      <c r="DD131" s="166">
        <v>102.59489855970102</v>
      </c>
      <c r="DE131" s="166">
        <v>102.64622167053628</v>
      </c>
      <c r="DF131" s="43">
        <v>3.5</v>
      </c>
      <c r="DG131" s="18">
        <v>102.55332286249245</v>
      </c>
      <c r="DH131" s="18">
        <v>102.60462517507999</v>
      </c>
      <c r="DI131" s="43">
        <v>3.5</v>
      </c>
      <c r="DJ131">
        <v>103.56214342808718</v>
      </c>
      <c r="DK131">
        <v>103.61395040328883</v>
      </c>
      <c r="DL131">
        <v>3.25</v>
      </c>
      <c r="DM131" s="166">
        <v>103.73013032982583</v>
      </c>
      <c r="DN131" s="166">
        <v>103.78202134049607</v>
      </c>
      <c r="DO131" s="166">
        <v>3.1950000000000003</v>
      </c>
      <c r="DP131" s="43">
        <v>103.130942134405</v>
      </c>
      <c r="DQ131" s="43">
        <v>103.18253340110554</v>
      </c>
      <c r="DR131" s="43">
        <v>3.3250000000000002</v>
      </c>
      <c r="DS131" s="18">
        <v>103.07471477159579</v>
      </c>
      <c r="DT131" s="18">
        <v>103.12627791055107</v>
      </c>
      <c r="DU131" s="43">
        <v>3.3250000000000002</v>
      </c>
    </row>
    <row r="132" spans="1:125" x14ac:dyDescent="0.35">
      <c r="A132" s="9" t="s">
        <v>366</v>
      </c>
      <c r="B132" s="15" t="s">
        <v>149</v>
      </c>
      <c r="C132" s="16">
        <v>43753</v>
      </c>
      <c r="D132" s="16">
        <v>45580</v>
      </c>
      <c r="E132" s="30">
        <v>3.46</v>
      </c>
      <c r="F132" s="18"/>
      <c r="G132" s="18"/>
      <c r="H132" s="43"/>
      <c r="I132" s="18"/>
      <c r="J132" s="18"/>
      <c r="K132" s="43"/>
      <c r="L132" s="18"/>
      <c r="M132" s="18"/>
      <c r="N132" s="64"/>
      <c r="O132" s="18"/>
      <c r="P132" s="18"/>
      <c r="Q132" s="64"/>
      <c r="R132" s="18"/>
      <c r="S132" s="18"/>
      <c r="T132" s="43"/>
      <c r="U132" s="18"/>
      <c r="V132" s="18"/>
      <c r="W132" s="43"/>
      <c r="X132" s="18"/>
      <c r="Y132" s="18"/>
      <c r="Z132" s="43"/>
      <c r="AA132" s="18"/>
      <c r="AB132" s="18"/>
      <c r="AC132" s="43"/>
      <c r="AD132" s="18"/>
      <c r="AE132" s="18"/>
      <c r="AF132" s="43"/>
      <c r="AG132" s="18"/>
      <c r="AH132" s="18"/>
      <c r="AI132" s="43"/>
      <c r="AJ132" s="18"/>
      <c r="AK132" s="18"/>
      <c r="AL132" s="43"/>
      <c r="AM132" s="18"/>
      <c r="AN132" s="18"/>
      <c r="AO132" s="43"/>
      <c r="AP132" s="18"/>
      <c r="AQ132" s="18"/>
      <c r="AR132" s="43"/>
      <c r="AS132" s="18"/>
      <c r="AT132" s="18"/>
      <c r="AU132" s="43"/>
      <c r="AV132" s="18"/>
      <c r="AW132" s="18"/>
      <c r="AX132" s="43"/>
      <c r="AY132" s="128"/>
      <c r="AZ132" s="128"/>
      <c r="BA132" s="43"/>
      <c r="BB132" s="18"/>
      <c r="BC132" s="18"/>
      <c r="BD132" s="43"/>
      <c r="BE132" s="18"/>
      <c r="BF132" s="18"/>
      <c r="BG132" s="43"/>
      <c r="BH132" s="18"/>
      <c r="BI132" s="18"/>
      <c r="BJ132" s="43"/>
      <c r="BK132" s="18"/>
      <c r="BL132" s="18"/>
      <c r="BM132" s="43"/>
      <c r="BN132" s="18"/>
      <c r="BO132" s="18"/>
      <c r="BP132" s="43"/>
      <c r="BQ132" s="18"/>
      <c r="BR132" s="18"/>
      <c r="BS132" s="43"/>
      <c r="BT132" s="18"/>
      <c r="BU132" s="18"/>
      <c r="BV132" s="43"/>
      <c r="BW132" s="18"/>
      <c r="BX132" s="18"/>
      <c r="BY132" s="43"/>
      <c r="BZ132" s="20"/>
      <c r="CA132" s="20"/>
      <c r="CB132" s="21"/>
      <c r="CC132" s="18"/>
      <c r="CD132" s="18"/>
      <c r="CE132" s="43"/>
      <c r="CF132" s="18"/>
      <c r="CG132" s="18"/>
      <c r="CH132" s="166"/>
      <c r="CI132" s="18"/>
      <c r="CJ132" s="18"/>
      <c r="CK132" s="43"/>
      <c r="CL132" s="18"/>
      <c r="CM132" s="18"/>
      <c r="CN132" s="43"/>
      <c r="CO132" s="18"/>
      <c r="CP132" s="18"/>
      <c r="CQ132" s="43"/>
      <c r="CR132" s="18">
        <v>99.95</v>
      </c>
      <c r="CS132" s="18">
        <v>100</v>
      </c>
      <c r="CT132" s="43">
        <v>3.46</v>
      </c>
      <c r="CU132" s="18">
        <v>99.95</v>
      </c>
      <c r="CV132" s="18">
        <v>100</v>
      </c>
      <c r="CW132" s="43">
        <v>3.46</v>
      </c>
      <c r="CX132" s="18">
        <v>99.95</v>
      </c>
      <c r="CY132" s="18">
        <v>100</v>
      </c>
      <c r="CZ132" s="43">
        <v>3.46</v>
      </c>
      <c r="DA132" s="18">
        <v>99.95</v>
      </c>
      <c r="DB132" s="18">
        <v>100</v>
      </c>
      <c r="DC132" s="43">
        <v>3.46</v>
      </c>
      <c r="DD132" s="166">
        <v>99.779176669253161</v>
      </c>
      <c r="DE132" s="166">
        <v>99.829091214860583</v>
      </c>
      <c r="DF132" s="43">
        <v>3.5</v>
      </c>
      <c r="DG132" s="18">
        <v>99.781858462382345</v>
      </c>
      <c r="DH132" s="18">
        <v>99.831774349557122</v>
      </c>
      <c r="DI132" s="43">
        <v>3.5</v>
      </c>
      <c r="DJ132">
        <v>99.784733394030724</v>
      </c>
      <c r="DK132">
        <v>99.83465071939041</v>
      </c>
      <c r="DL132">
        <v>3.5</v>
      </c>
      <c r="DM132" s="166">
        <v>101.03420791313593</v>
      </c>
      <c r="DN132" s="166">
        <v>101.08475028828006</v>
      </c>
      <c r="DO132" s="166">
        <v>3.1950000000000003</v>
      </c>
      <c r="DP132" s="43">
        <v>100.49079560159585</v>
      </c>
      <c r="DQ132" s="43">
        <v>100.54106613466317</v>
      </c>
      <c r="DR132" s="43">
        <v>3.3250000000000002</v>
      </c>
      <c r="DS132" s="18">
        <v>100.48124928397179</v>
      </c>
      <c r="DT132" s="18">
        <v>100.53151504149253</v>
      </c>
      <c r="DU132" s="43">
        <v>3.3250000000000002</v>
      </c>
    </row>
    <row r="133" spans="1:125" x14ac:dyDescent="0.35">
      <c r="A133" s="9" t="s">
        <v>58</v>
      </c>
      <c r="B133" s="15" t="s">
        <v>9</v>
      </c>
      <c r="C133" s="16">
        <v>38282</v>
      </c>
      <c r="D133" s="16">
        <v>45587</v>
      </c>
      <c r="E133" s="30">
        <v>4.5625</v>
      </c>
      <c r="F133" s="18">
        <v>99.088035211215256</v>
      </c>
      <c r="G133" s="18">
        <v>99.137604013221861</v>
      </c>
      <c r="H133" s="43">
        <v>4.7</v>
      </c>
      <c r="I133" s="18">
        <v>98.848064839935603</v>
      </c>
      <c r="J133" s="18">
        <v>98.897513596733958</v>
      </c>
      <c r="K133" s="43">
        <v>4.74</v>
      </c>
      <c r="L133" s="18">
        <v>100.88296212602319</v>
      </c>
      <c r="M133" s="18">
        <v>100.9334288404434</v>
      </c>
      <c r="N133" s="64">
        <v>4.5203061586389257</v>
      </c>
      <c r="O133" s="18">
        <v>100.67376943154552</v>
      </c>
      <c r="P133" s="18">
        <v>100.72413149729417</v>
      </c>
      <c r="Q133" s="64">
        <v>4.5296990226444054</v>
      </c>
      <c r="R133" s="18">
        <v>100.442571062876</v>
      </c>
      <c r="S133" s="18">
        <v>100.4928174716118</v>
      </c>
      <c r="T133" s="43">
        <v>4.5401254684583403</v>
      </c>
      <c r="U133" s="18">
        <v>100.21823182482839</v>
      </c>
      <c r="V133" s="18">
        <v>100.2683660078323</v>
      </c>
      <c r="W133" s="43">
        <v>4.5502885722139004</v>
      </c>
      <c r="X133" s="18">
        <v>100.00078600628133</v>
      </c>
      <c r="Y133" s="18">
        <v>100.05081141198733</v>
      </c>
      <c r="Z133" s="43">
        <v>4.5601829066759132</v>
      </c>
      <c r="AA133" s="18">
        <v>101.03977315292698</v>
      </c>
      <c r="AB133" s="18">
        <v>101.09031831208301</v>
      </c>
      <c r="AC133" s="43">
        <v>4.5132907643190778</v>
      </c>
      <c r="AD133" s="18">
        <v>100.83358275684805</v>
      </c>
      <c r="AE133" s="18">
        <v>100.88402476923265</v>
      </c>
      <c r="AF133" s="43">
        <v>4.5225198047327106</v>
      </c>
      <c r="AG133" s="18">
        <v>100.62016120994672</v>
      </c>
      <c r="AH133" s="18">
        <v>100.6704964581758</v>
      </c>
      <c r="AI133" s="43">
        <v>4.5321123472312657</v>
      </c>
      <c r="AJ133" s="18">
        <v>100.40637503910963</v>
      </c>
      <c r="AK133" s="18">
        <v>100.45660334078002</v>
      </c>
      <c r="AL133" s="43">
        <v>4.5417621622369433</v>
      </c>
      <c r="AM133" s="18">
        <v>100.21296393235234</v>
      </c>
      <c r="AN133" s="18">
        <v>100.26309548009237</v>
      </c>
      <c r="AO133" s="43">
        <v>4.5505277671243469</v>
      </c>
      <c r="AP133" s="18">
        <v>99.991576952628549</v>
      </c>
      <c r="AQ133" s="18">
        <v>100.0415977515043</v>
      </c>
      <c r="AR133" s="43">
        <v>4.5606028917419952</v>
      </c>
      <c r="AS133" s="18">
        <v>101.07107638281155</v>
      </c>
      <c r="AT133" s="18">
        <v>101.12163720141226</v>
      </c>
      <c r="AU133" s="43">
        <v>4.5118929304046915</v>
      </c>
      <c r="AV133" s="18">
        <v>100.85462342071303</v>
      </c>
      <c r="AW133" s="18">
        <v>100.90507595869236</v>
      </c>
      <c r="AX133" s="43">
        <v>4.5215762999551741</v>
      </c>
      <c r="AY133" s="128">
        <v>100.64480766060844</v>
      </c>
      <c r="AZ133" s="128">
        <v>100.69515523822754</v>
      </c>
      <c r="BA133" s="43">
        <v>4.5310024987854716</v>
      </c>
      <c r="BB133" s="18">
        <v>100.42764079426581</v>
      </c>
      <c r="BC133" s="18">
        <v>100.47787973413287</v>
      </c>
      <c r="BD133" s="43">
        <v>4.5408004349539377</v>
      </c>
      <c r="BE133" s="18">
        <v>100.21011022226182</v>
      </c>
      <c r="BF133" s="18">
        <v>100.26024034243302</v>
      </c>
      <c r="BG133" s="43">
        <v>4.5506573537197266</v>
      </c>
      <c r="BH133" s="18">
        <v>99.999249895526134</v>
      </c>
      <c r="BI133" s="18">
        <v>100.04927453279252</v>
      </c>
      <c r="BJ133" s="43">
        <v>4.560252956661448</v>
      </c>
      <c r="BK133" s="18">
        <v>101.11946000828253</v>
      </c>
      <c r="BL133" s="18">
        <v>101.17004503079792</v>
      </c>
      <c r="BM133" s="43">
        <v>4.5097340804890376</v>
      </c>
      <c r="BN133" s="18">
        <v>100.90550509047542</v>
      </c>
      <c r="BO133" s="18">
        <v>100.95598308201642</v>
      </c>
      <c r="BP133" s="43">
        <v>4.5192962920220738</v>
      </c>
      <c r="BQ133" s="18">
        <v>100.66905599487751</v>
      </c>
      <c r="BR133" s="18">
        <v>100.71941570272887</v>
      </c>
      <c r="BS133" s="43">
        <v>4.5299111081681787</v>
      </c>
      <c r="BT133" s="18">
        <v>100.43963428316637</v>
      </c>
      <c r="BU133" s="18">
        <v>100.48987922277776</v>
      </c>
      <c r="BV133" s="43">
        <v>4.5402582183279518</v>
      </c>
      <c r="BW133" s="18">
        <v>100.23210829538401</v>
      </c>
      <c r="BX133" s="18">
        <v>100.28224942009405</v>
      </c>
      <c r="BY133" s="43">
        <v>4.5496586149430644</v>
      </c>
      <c r="BZ133" s="20">
        <v>100.00200766697553</v>
      </c>
      <c r="CA133" s="20">
        <v>100.05203368381743</v>
      </c>
      <c r="CB133" s="21">
        <v>4.5601271978322071</v>
      </c>
      <c r="CC133" s="18">
        <v>101.16069355348793</v>
      </c>
      <c r="CD133" s="18">
        <v>101.21129920308947</v>
      </c>
      <c r="CE133" s="43">
        <v>4.5078958929723232</v>
      </c>
      <c r="CF133" s="18">
        <v>100.92685411256693</v>
      </c>
      <c r="CG133" s="18">
        <v>100.9773427839589</v>
      </c>
      <c r="CH133" s="166">
        <v>4.5183403268607218</v>
      </c>
      <c r="CI133" s="18">
        <v>100.70022324243459</v>
      </c>
      <c r="CJ133" s="18">
        <v>100.75059854170544</v>
      </c>
      <c r="CK133" s="43">
        <v>4.5285090769077314</v>
      </c>
      <c r="CL133" s="18">
        <v>100.46569170427566</v>
      </c>
      <c r="CM133" s="18">
        <v>100.51594967911521</v>
      </c>
      <c r="CN133" s="43">
        <v>4.5390806280647196</v>
      </c>
      <c r="CO133" s="18">
        <v>100.23080765993804</v>
      </c>
      <c r="CP133" s="18">
        <v>100.28094813400503</v>
      </c>
      <c r="CQ133" s="43">
        <v>4.5497176531509744</v>
      </c>
      <c r="CR133" s="18">
        <v>100.00316438838908</v>
      </c>
      <c r="CS133" s="18">
        <v>100.05319098388101</v>
      </c>
      <c r="CT133" s="43">
        <v>4.5600744515335228</v>
      </c>
      <c r="CU133" s="18">
        <v>101.13548852997266</v>
      </c>
      <c r="CV133" s="18">
        <v>101.18608157075803</v>
      </c>
      <c r="CW133" s="43">
        <v>4.50901935243881</v>
      </c>
      <c r="CX133" s="18">
        <v>100.91252566093961</v>
      </c>
      <c r="CY133" s="18">
        <v>100.96300716452187</v>
      </c>
      <c r="CZ133" s="43">
        <v>4.5189818807251712</v>
      </c>
      <c r="DA133" s="18">
        <v>100.68178227527699</v>
      </c>
      <c r="DB133" s="18">
        <v>100.73214834945171</v>
      </c>
      <c r="DC133" s="43">
        <v>4.5293385227644993</v>
      </c>
      <c r="DD133" s="166">
        <v>100.45068421832403</v>
      </c>
      <c r="DE133" s="166">
        <v>100.50093468566686</v>
      </c>
      <c r="DF133" s="43">
        <v>4.5397587736571463</v>
      </c>
      <c r="DG133" s="18">
        <v>100.23417414413051</v>
      </c>
      <c r="DH133" s="18">
        <v>100.28431630228164</v>
      </c>
      <c r="DI133" s="43">
        <v>4.5495648454614788</v>
      </c>
      <c r="DJ133">
        <v>100.00238807719197</v>
      </c>
      <c r="DK133">
        <v>100.05241428433413</v>
      </c>
      <c r="DL133">
        <v>4.5601098510567182</v>
      </c>
      <c r="DM133" s="166">
        <v>101.14361889686265</v>
      </c>
      <c r="DN133" s="166">
        <v>101.19421600486507</v>
      </c>
      <c r="DO133" s="166">
        <v>4.5086568977229398</v>
      </c>
      <c r="DP133" s="43">
        <v>100.91309303116066</v>
      </c>
      <c r="DQ133" s="43">
        <v>100.96357481856994</v>
      </c>
      <c r="DR133" s="43">
        <v>4.5189564733605616</v>
      </c>
      <c r="DS133" s="18">
        <v>100.68966640934248</v>
      </c>
      <c r="DT133" s="18">
        <v>100.74003642755625</v>
      </c>
      <c r="DU133" s="43">
        <v>4.5289838695670568</v>
      </c>
    </row>
    <row r="134" spans="1:125" x14ac:dyDescent="0.35">
      <c r="A134" s="9" t="s">
        <v>385</v>
      </c>
      <c r="B134" s="15" t="s">
        <v>149</v>
      </c>
      <c r="C134" s="16">
        <v>43847</v>
      </c>
      <c r="D134" s="16">
        <v>45674</v>
      </c>
      <c r="E134" s="30"/>
      <c r="F134" s="18"/>
      <c r="G134" s="18"/>
      <c r="H134" s="43"/>
      <c r="I134" s="18"/>
      <c r="J134" s="18"/>
      <c r="K134" s="43"/>
      <c r="L134" s="18"/>
      <c r="M134" s="18"/>
      <c r="N134" s="64"/>
      <c r="O134" s="18"/>
      <c r="P134" s="18"/>
      <c r="Q134" s="64"/>
      <c r="R134" s="18"/>
      <c r="S134" s="18"/>
      <c r="T134" s="43"/>
      <c r="U134" s="18"/>
      <c r="V134" s="18"/>
      <c r="W134" s="43"/>
      <c r="X134" s="18"/>
      <c r="Y134" s="18"/>
      <c r="Z134" s="43"/>
      <c r="AA134" s="18"/>
      <c r="AB134" s="18"/>
      <c r="AC134" s="43"/>
      <c r="AD134" s="18"/>
      <c r="AE134" s="18"/>
      <c r="AF134" s="43"/>
      <c r="AG134" s="18"/>
      <c r="AH134" s="18"/>
      <c r="AI134" s="43"/>
      <c r="AJ134" s="18"/>
      <c r="AK134" s="18"/>
      <c r="AL134" s="43"/>
      <c r="AM134" s="18"/>
      <c r="AN134" s="18"/>
      <c r="AO134" s="43"/>
      <c r="AP134" s="18"/>
      <c r="AQ134" s="18"/>
      <c r="AR134" s="43"/>
      <c r="AS134" s="18"/>
      <c r="AT134" s="18"/>
      <c r="AU134" s="43"/>
      <c r="AV134" s="18"/>
      <c r="AW134" s="18"/>
      <c r="AX134" s="43"/>
      <c r="AY134" s="128"/>
      <c r="AZ134" s="128"/>
      <c r="BA134" s="43"/>
      <c r="BB134" s="18"/>
      <c r="BC134" s="18"/>
      <c r="BD134" s="43"/>
      <c r="BE134" s="18"/>
      <c r="BF134" s="18"/>
      <c r="BG134" s="43"/>
      <c r="BH134" s="18"/>
      <c r="BI134" s="18"/>
      <c r="BJ134" s="43"/>
      <c r="BK134" s="18"/>
      <c r="BL134" s="18"/>
      <c r="BM134" s="43"/>
      <c r="BN134" s="18"/>
      <c r="BO134" s="18"/>
      <c r="BP134" s="43"/>
      <c r="BQ134" s="18"/>
      <c r="BR134" s="18"/>
      <c r="BS134" s="43"/>
      <c r="BT134" s="18"/>
      <c r="BU134" s="18"/>
      <c r="BV134" s="43"/>
      <c r="BW134" s="18"/>
      <c r="BX134" s="18"/>
      <c r="BY134" s="43"/>
      <c r="BZ134" s="20"/>
      <c r="CA134" s="20"/>
      <c r="CB134" s="21"/>
      <c r="CC134" s="18"/>
      <c r="CD134" s="18"/>
      <c r="CE134" s="43"/>
      <c r="CF134" s="18"/>
      <c r="CG134" s="18"/>
      <c r="CH134" s="166"/>
      <c r="CI134" s="18"/>
      <c r="CJ134" s="18"/>
      <c r="CK134" s="43"/>
      <c r="CL134" s="18"/>
      <c r="CM134" s="18"/>
      <c r="CN134" s="43"/>
      <c r="CO134" s="18"/>
      <c r="CP134" s="18"/>
      <c r="CQ134" s="43"/>
      <c r="CR134" s="18"/>
      <c r="CS134" s="18"/>
      <c r="CT134" s="43"/>
      <c r="CU134" s="18"/>
      <c r="CV134" s="18"/>
      <c r="CW134" s="43"/>
      <c r="CX134" s="18"/>
      <c r="CY134" s="18"/>
      <c r="CZ134" s="43"/>
      <c r="DA134" s="18"/>
      <c r="DB134" s="18"/>
      <c r="DC134" s="43"/>
      <c r="DD134" s="166">
        <v>99.95</v>
      </c>
      <c r="DE134" s="166">
        <v>100</v>
      </c>
      <c r="DF134" s="43">
        <v>3.5</v>
      </c>
      <c r="DG134" s="18">
        <v>99.949999999999989</v>
      </c>
      <c r="DH134" s="18">
        <v>99.999999999999986</v>
      </c>
      <c r="DI134" s="43">
        <v>3.5000000000000004</v>
      </c>
      <c r="DJ134">
        <v>99.95</v>
      </c>
      <c r="DK134">
        <v>100</v>
      </c>
      <c r="DL134">
        <v>3.5</v>
      </c>
      <c r="DM134" s="166">
        <v>100.16425680533584</v>
      </c>
      <c r="DN134" s="166">
        <v>100.21436398732949</v>
      </c>
      <c r="DO134" s="166">
        <v>3.45</v>
      </c>
      <c r="DP134" s="43">
        <v>99.530209884182156</v>
      </c>
      <c r="DQ134" s="43">
        <v>99.579999884124206</v>
      </c>
      <c r="DR134" s="43">
        <v>3.6</v>
      </c>
      <c r="DS134" s="18">
        <v>99.53713096386646</v>
      </c>
      <c r="DT134" s="18">
        <v>99.586924426079491</v>
      </c>
      <c r="DU134" s="43">
        <v>3.6</v>
      </c>
    </row>
    <row r="135" spans="1:125" x14ac:dyDescent="0.35">
      <c r="A135" s="9" t="s">
        <v>75</v>
      </c>
      <c r="B135" s="15" t="s">
        <v>9</v>
      </c>
      <c r="C135" s="16">
        <v>38735</v>
      </c>
      <c r="D135" s="16">
        <v>45675</v>
      </c>
      <c r="E135" s="30">
        <v>4.53125</v>
      </c>
      <c r="F135" s="18">
        <v>98.353943675595275</v>
      </c>
      <c r="G135" s="18">
        <v>98.403145248219374</v>
      </c>
      <c r="H135" s="43">
        <v>4.78</v>
      </c>
      <c r="I135" s="18">
        <v>97.926319893988676</v>
      </c>
      <c r="J135" s="18">
        <v>97.975307547762554</v>
      </c>
      <c r="K135" s="43">
        <v>4.8499999999999996</v>
      </c>
      <c r="L135" s="18">
        <v>100.18645037326573</v>
      </c>
      <c r="M135" s="18">
        <v>100.23656865759452</v>
      </c>
      <c r="N135" s="64">
        <v>4.5205557818710158</v>
      </c>
      <c r="O135" s="18">
        <v>99.978682186744706</v>
      </c>
      <c r="P135" s="18">
        <v>100.0286965350122</v>
      </c>
      <c r="Q135" s="64">
        <v>4.5299500612946257</v>
      </c>
      <c r="R135" s="18">
        <v>101.06421247564502</v>
      </c>
      <c r="S135" s="18">
        <v>101.11476986057531</v>
      </c>
      <c r="T135" s="43">
        <v>4.4812938863907128</v>
      </c>
      <c r="U135" s="18">
        <v>100.84351482915564</v>
      </c>
      <c r="V135" s="18">
        <v>100.89396181006066</v>
      </c>
      <c r="W135" s="43">
        <v>4.4911012697968662</v>
      </c>
      <c r="X135" s="18">
        <v>100.62959870458486</v>
      </c>
      <c r="Y135" s="18">
        <v>100.67993867392182</v>
      </c>
      <c r="Z135" s="43">
        <v>4.5006483512824058</v>
      </c>
      <c r="AA135" s="18">
        <v>100.40820247200043</v>
      </c>
      <c r="AB135" s="18">
        <v>100.45843168784434</v>
      </c>
      <c r="AC135" s="43">
        <v>4.5105721081531573</v>
      </c>
      <c r="AD135" s="18">
        <v>100.19360922724964</v>
      </c>
      <c r="AE135" s="18">
        <v>100.24373109279603</v>
      </c>
      <c r="AF135" s="43">
        <v>4.5202327872307588</v>
      </c>
      <c r="AG135" s="18">
        <v>99.971512197298154</v>
      </c>
      <c r="AH135" s="18">
        <v>100.02152295877754</v>
      </c>
      <c r="AI135" s="43">
        <v>4.5302749507898321</v>
      </c>
      <c r="AJ135" s="18">
        <v>100.99245936993809</v>
      </c>
      <c r="AK135" s="18">
        <v>101.04298086036827</v>
      </c>
      <c r="AL135" s="43">
        <v>4.4844777553244928</v>
      </c>
      <c r="AM135" s="18">
        <v>100.80233847552111</v>
      </c>
      <c r="AN135" s="18">
        <v>100.85276485795008</v>
      </c>
      <c r="AO135" s="43">
        <v>4.4929358222178752</v>
      </c>
      <c r="AP135" s="18">
        <v>100.585004353371</v>
      </c>
      <c r="AQ135" s="18">
        <v>100.63532201437819</v>
      </c>
      <c r="AR135" s="43">
        <v>4.5026437132606398</v>
      </c>
      <c r="AS135" s="18">
        <v>100.38734083709129</v>
      </c>
      <c r="AT135" s="18">
        <v>100.43755961689973</v>
      </c>
      <c r="AU135" s="43">
        <v>4.5115094565057188</v>
      </c>
      <c r="AV135" s="18">
        <v>100.17569622051457</v>
      </c>
      <c r="AW135" s="18">
        <v>100.22580912507711</v>
      </c>
      <c r="AX135" s="43">
        <v>4.5210410767003264</v>
      </c>
      <c r="AY135" s="128">
        <v>99.970534779581854</v>
      </c>
      <c r="AZ135" s="128">
        <v>100.02054505210791</v>
      </c>
      <c r="BA135" s="43">
        <v>4.5303192435507578</v>
      </c>
      <c r="BB135" s="18">
        <v>101.02993925175906</v>
      </c>
      <c r="BC135" s="18">
        <v>101.0804794915048</v>
      </c>
      <c r="BD135" s="43">
        <v>4.4828141128681764</v>
      </c>
      <c r="BE135" s="18">
        <v>100.81605934137288</v>
      </c>
      <c r="BF135" s="18">
        <v>100.8664925876667</v>
      </c>
      <c r="BG135" s="43">
        <v>4.4923243425577901</v>
      </c>
      <c r="BH135" s="18">
        <v>100.60873773424996</v>
      </c>
      <c r="BI135" s="18">
        <v>100.6590672678839</v>
      </c>
      <c r="BJ135" s="43">
        <v>4.5015815494703402</v>
      </c>
      <c r="BK135" s="18">
        <v>100.39415240604799</v>
      </c>
      <c r="BL135" s="18">
        <v>100.44437459334466</v>
      </c>
      <c r="BM135" s="43">
        <v>4.5112033584210662</v>
      </c>
      <c r="BN135" s="18">
        <v>100.19308595310149</v>
      </c>
      <c r="BO135" s="18">
        <v>100.24320755687992</v>
      </c>
      <c r="BP135" s="43">
        <v>4.5202563948573591</v>
      </c>
      <c r="BQ135" s="18">
        <v>99.970853939053555</v>
      </c>
      <c r="BR135" s="18">
        <v>100.02086437123917</v>
      </c>
      <c r="BS135" s="43">
        <v>4.5303047803923526</v>
      </c>
      <c r="BT135" s="18">
        <v>101.06826439851054</v>
      </c>
      <c r="BU135" s="18">
        <v>101.11882381041573</v>
      </c>
      <c r="BV135" s="43">
        <v>4.4811142270557731</v>
      </c>
      <c r="BW135" s="18">
        <v>100.86425588358948</v>
      </c>
      <c r="BX135" s="18">
        <v>100.91471324020958</v>
      </c>
      <c r="BY135" s="43">
        <v>4.4901777496153237</v>
      </c>
      <c r="BZ135" s="20">
        <v>100.63805477841383</v>
      </c>
      <c r="CA135" s="20">
        <v>100.68839897790278</v>
      </c>
      <c r="CB135" s="21">
        <v>4.5002701860364613</v>
      </c>
      <c r="CC135" s="18">
        <v>100.41881526653431</v>
      </c>
      <c r="CD135" s="18">
        <v>100.46904979143002</v>
      </c>
      <c r="CE135" s="43">
        <v>4.5100954069006374</v>
      </c>
      <c r="CF135" s="18">
        <v>100.19192084714828</v>
      </c>
      <c r="CG135" s="18">
        <v>100.24204186808231</v>
      </c>
      <c r="CH135" s="166">
        <v>4.5203089597507269</v>
      </c>
      <c r="CI135" s="18">
        <v>99.972009358582582</v>
      </c>
      <c r="CJ135" s="18">
        <v>100.02202036876696</v>
      </c>
      <c r="CK135" s="43">
        <v>4.5302524217106654</v>
      </c>
      <c r="CL135" s="18">
        <v>101.10477309809572</v>
      </c>
      <c r="CM135" s="18">
        <v>101.15535077348245</v>
      </c>
      <c r="CN135" s="43">
        <v>4.4794961070787496</v>
      </c>
      <c r="CO135" s="18">
        <v>100.8760046338458</v>
      </c>
      <c r="CP135" s="18">
        <v>100.92646786777968</v>
      </c>
      <c r="CQ135" s="43">
        <v>4.4896547909872719</v>
      </c>
      <c r="CR135" s="18">
        <v>100.6542830554492</v>
      </c>
      <c r="CS135" s="18">
        <v>100.70463537313576</v>
      </c>
      <c r="CT135" s="43">
        <v>4.4995446169986018</v>
      </c>
      <c r="CU135" s="18">
        <v>100.42482640474472</v>
      </c>
      <c r="CV135" s="18">
        <v>100.47506393671307</v>
      </c>
      <c r="CW135" s="43">
        <v>4.5098254456987759</v>
      </c>
      <c r="CX135" s="18">
        <v>100.2024378384945</v>
      </c>
      <c r="CY135" s="18">
        <v>100.25256412055478</v>
      </c>
      <c r="CZ135" s="43">
        <v>4.5198345196948013</v>
      </c>
      <c r="DA135" s="18">
        <v>99.972290931117385</v>
      </c>
      <c r="DB135" s="18">
        <v>100.02230208215846</v>
      </c>
      <c r="DC135" s="43">
        <v>4.5302396622285546</v>
      </c>
      <c r="DD135" s="166">
        <v>101.07943967854119</v>
      </c>
      <c r="DE135" s="166">
        <v>101.13000468088163</v>
      </c>
      <c r="DF135" s="43">
        <v>4.4806187978518128</v>
      </c>
      <c r="DG135" s="18">
        <v>100.86741603592058</v>
      </c>
      <c r="DH135" s="18">
        <v>100.91787497340728</v>
      </c>
      <c r="DI135" s="43">
        <v>4.4900370734064934</v>
      </c>
      <c r="DJ135">
        <v>100.64043039197043</v>
      </c>
      <c r="DK135">
        <v>100.69077577986035</v>
      </c>
      <c r="DL135">
        <v>4.5001639573287679</v>
      </c>
      <c r="DM135" s="166">
        <v>100.42043216226918</v>
      </c>
      <c r="DN135" s="166">
        <v>100.47066749601719</v>
      </c>
      <c r="DO135" s="166">
        <v>4.5100227886707591</v>
      </c>
      <c r="DP135" s="43">
        <v>100.19275426829591</v>
      </c>
      <c r="DQ135" s="43">
        <v>100.24287570614898</v>
      </c>
      <c r="DR135" s="43">
        <v>4.5202713590169372</v>
      </c>
      <c r="DS135" s="18">
        <v>99.972085098455267</v>
      </c>
      <c r="DT135" s="18">
        <v>100.02209614652853</v>
      </c>
      <c r="DU135" s="43">
        <v>4.5302489895451634</v>
      </c>
    </row>
    <row r="136" spans="1:125" x14ac:dyDescent="0.35">
      <c r="A136" s="9" t="s">
        <v>265</v>
      </c>
      <c r="B136" s="15" t="s">
        <v>149</v>
      </c>
      <c r="C136" s="16">
        <v>43154</v>
      </c>
      <c r="D136" s="16">
        <v>45711</v>
      </c>
      <c r="E136" s="30">
        <v>4.13</v>
      </c>
      <c r="F136" s="18"/>
      <c r="G136" s="18"/>
      <c r="H136" s="43"/>
      <c r="I136" s="18"/>
      <c r="J136" s="18"/>
      <c r="K136" s="43"/>
      <c r="L136" s="18"/>
      <c r="M136" s="18"/>
      <c r="N136" s="64"/>
      <c r="O136" s="18"/>
      <c r="P136" s="18"/>
      <c r="Q136" s="64"/>
      <c r="R136" s="18"/>
      <c r="S136" s="18"/>
      <c r="T136" s="43"/>
      <c r="U136" s="18"/>
      <c r="V136" s="18"/>
      <c r="W136" s="43"/>
      <c r="X136" s="18"/>
      <c r="Y136" s="18"/>
      <c r="Z136" s="43"/>
      <c r="AA136" s="18"/>
      <c r="AB136" s="18"/>
      <c r="AC136" s="43"/>
      <c r="AD136" s="18"/>
      <c r="AE136" s="18"/>
      <c r="AF136" s="43"/>
      <c r="AG136" s="18"/>
      <c r="AH136" s="18"/>
      <c r="AI136" s="43"/>
      <c r="AJ136" s="18"/>
      <c r="AK136" s="18"/>
      <c r="AL136" s="43"/>
      <c r="AM136" s="18">
        <v>99.95</v>
      </c>
      <c r="AN136" s="18">
        <v>100</v>
      </c>
      <c r="AO136" s="43">
        <v>4.13</v>
      </c>
      <c r="AP136" s="18">
        <v>99.95</v>
      </c>
      <c r="AQ136" s="18">
        <v>100</v>
      </c>
      <c r="AR136" s="43">
        <v>4.13</v>
      </c>
      <c r="AS136" s="18">
        <v>99.95</v>
      </c>
      <c r="AT136" s="18">
        <v>100</v>
      </c>
      <c r="AU136" s="43">
        <v>4.13</v>
      </c>
      <c r="AV136" s="18">
        <v>99.95</v>
      </c>
      <c r="AW136" s="18">
        <v>100</v>
      </c>
      <c r="AX136" s="43">
        <v>4.13</v>
      </c>
      <c r="AY136" s="128">
        <v>100.9305504088349</v>
      </c>
      <c r="AZ136" s="128">
        <v>100.98104092929955</v>
      </c>
      <c r="BA136" s="43">
        <v>4.0898766362406196</v>
      </c>
      <c r="BB136" s="18">
        <v>100.91950755214408</v>
      </c>
      <c r="BC136" s="18">
        <v>100.96999254841829</v>
      </c>
      <c r="BD136" s="43">
        <v>3.96</v>
      </c>
      <c r="BE136" s="18">
        <v>102.65489418425958</v>
      </c>
      <c r="BF136" s="18">
        <v>102.70624730791353</v>
      </c>
      <c r="BG136" s="43">
        <v>3.6550000000000002</v>
      </c>
      <c r="BH136" s="18">
        <v>103.14025626326492</v>
      </c>
      <c r="BI136" s="18">
        <v>103.19185218935959</v>
      </c>
      <c r="BJ136" s="43">
        <v>3.5649999999999999</v>
      </c>
      <c r="BK136" s="18">
        <v>103.10223378306911</v>
      </c>
      <c r="BL136" s="18">
        <v>103.15381068841332</v>
      </c>
      <c r="BM136" s="43">
        <v>3.5649999999999999</v>
      </c>
      <c r="BN136" s="18">
        <v>103.06656091235476</v>
      </c>
      <c r="BO136" s="18">
        <v>103.11811997234092</v>
      </c>
      <c r="BP136" s="43">
        <v>3.5649999999999999</v>
      </c>
      <c r="BQ136" s="18">
        <v>103.30465564199237</v>
      </c>
      <c r="BR136" s="18">
        <v>103.35633380889681</v>
      </c>
      <c r="BS136" s="43">
        <v>3.5150000000000001</v>
      </c>
      <c r="BT136" s="18">
        <v>103.26276820139567</v>
      </c>
      <c r="BU136" s="18">
        <v>103.31442541410271</v>
      </c>
      <c r="BV136" s="43">
        <v>3.5150000000000001</v>
      </c>
      <c r="BW136" s="18">
        <v>103.22482768830481</v>
      </c>
      <c r="BX136" s="18">
        <v>103.27646592126544</v>
      </c>
      <c r="BY136" s="43">
        <v>3.5150000000000001</v>
      </c>
      <c r="BZ136" s="20">
        <v>102.78203070101112</v>
      </c>
      <c r="CA136" s="20">
        <v>102.83344742472347</v>
      </c>
      <c r="CB136" s="21">
        <v>3.59</v>
      </c>
      <c r="CC136" s="18">
        <v>102.74629285769539</v>
      </c>
      <c r="CD136" s="18">
        <v>102.79769170354716</v>
      </c>
      <c r="CE136" s="43">
        <v>3.59</v>
      </c>
      <c r="CF136" s="18">
        <v>102.70925378892291</v>
      </c>
      <c r="CG136" s="18">
        <v>102.7606341059759</v>
      </c>
      <c r="CH136" s="166">
        <v>3.59</v>
      </c>
      <c r="CI136" s="18">
        <v>102.26445319867798</v>
      </c>
      <c r="CJ136" s="18">
        <v>102.31561100418007</v>
      </c>
      <c r="CK136" s="43">
        <v>3.67</v>
      </c>
      <c r="CL136" s="18">
        <v>102.23285814942415</v>
      </c>
      <c r="CM136" s="18">
        <v>102.28400014949889</v>
      </c>
      <c r="CN136" s="43">
        <v>3.67</v>
      </c>
      <c r="CO136" s="18">
        <v>103.70111656875376</v>
      </c>
      <c r="CP136" s="18">
        <v>103.7529930652864</v>
      </c>
      <c r="CQ136" s="43">
        <v>3.37</v>
      </c>
      <c r="CR136" s="18">
        <v>103.20312427606316</v>
      </c>
      <c r="CS136" s="18">
        <v>103.25475165188911</v>
      </c>
      <c r="CT136" s="43">
        <v>3.46</v>
      </c>
      <c r="CU136" s="18">
        <v>103.15614456589417</v>
      </c>
      <c r="CV136" s="18">
        <v>103.20774844011422</v>
      </c>
      <c r="CW136" s="43">
        <v>3.46</v>
      </c>
      <c r="CX136" s="18">
        <v>103.11054982068877</v>
      </c>
      <c r="CY136" s="18">
        <v>103.16213088613183</v>
      </c>
      <c r="CZ136" s="43">
        <v>3.46</v>
      </c>
      <c r="DA136" s="18">
        <v>103.06330000151654</v>
      </c>
      <c r="DB136" s="18">
        <v>103.11485743023165</v>
      </c>
      <c r="DC136" s="43">
        <v>3.46</v>
      </c>
      <c r="DD136" s="166">
        <v>102.8298234457162</v>
      </c>
      <c r="DE136" s="166">
        <v>102.88126407775508</v>
      </c>
      <c r="DF136" s="43">
        <v>3.5</v>
      </c>
      <c r="DG136" s="18">
        <v>102.78810793501397</v>
      </c>
      <c r="DH136" s="18">
        <v>102.83952769886339</v>
      </c>
      <c r="DI136" s="43">
        <v>3.5</v>
      </c>
      <c r="DJ136">
        <v>102.74338813890424</v>
      </c>
      <c r="DK136">
        <v>102.79478553167007</v>
      </c>
      <c r="DL136">
        <v>3.5</v>
      </c>
      <c r="DM136" s="166">
        <v>102.92199756292187</v>
      </c>
      <c r="DN136" s="166">
        <v>102.97348430507441</v>
      </c>
      <c r="DO136" s="166">
        <v>3.45</v>
      </c>
      <c r="DP136" s="43">
        <v>102.21998050430194</v>
      </c>
      <c r="DQ136" s="43">
        <v>102.27111606233311</v>
      </c>
      <c r="DR136" s="43">
        <v>3.6</v>
      </c>
      <c r="DS136" s="18">
        <v>102.18343121499336</v>
      </c>
      <c r="DT136" s="18">
        <v>102.23454848923798</v>
      </c>
      <c r="DU136" s="43">
        <v>3.6</v>
      </c>
    </row>
    <row r="137" spans="1:125" x14ac:dyDescent="0.35">
      <c r="A137" s="9" t="s">
        <v>398</v>
      </c>
      <c r="B137" s="15" t="s">
        <v>149</v>
      </c>
      <c r="C137" s="16">
        <v>43942</v>
      </c>
      <c r="D137" s="16">
        <v>45768</v>
      </c>
      <c r="E137" s="30">
        <v>3.45</v>
      </c>
      <c r="F137" s="18"/>
      <c r="G137" s="18"/>
      <c r="H137" s="43"/>
      <c r="I137" s="18"/>
      <c r="J137" s="18"/>
      <c r="K137" s="43"/>
      <c r="L137" s="18"/>
      <c r="M137" s="18"/>
      <c r="N137" s="64"/>
      <c r="O137" s="18"/>
      <c r="P137" s="18"/>
      <c r="Q137" s="64"/>
      <c r="R137" s="18"/>
      <c r="S137" s="18"/>
      <c r="T137" s="43"/>
      <c r="U137" s="18"/>
      <c r="V137" s="18"/>
      <c r="W137" s="43"/>
      <c r="X137" s="18"/>
      <c r="Y137" s="18"/>
      <c r="Z137" s="43"/>
      <c r="AA137" s="18"/>
      <c r="AB137" s="18"/>
      <c r="AC137" s="43"/>
      <c r="AD137" s="18"/>
      <c r="AE137" s="18"/>
      <c r="AF137" s="43"/>
      <c r="AG137" s="18"/>
      <c r="AH137" s="18"/>
      <c r="AI137" s="43"/>
      <c r="AJ137" s="18"/>
      <c r="AK137" s="18"/>
      <c r="AL137" s="43"/>
      <c r="AM137" s="18"/>
      <c r="AN137" s="18"/>
      <c r="AO137" s="43"/>
      <c r="AP137" s="18"/>
      <c r="AQ137" s="18"/>
      <c r="AR137" s="43"/>
      <c r="AS137" s="18"/>
      <c r="AT137" s="18"/>
      <c r="AU137" s="43"/>
      <c r="AV137" s="18"/>
      <c r="AW137" s="18"/>
      <c r="AX137" s="43"/>
      <c r="AY137" s="128"/>
      <c r="AZ137" s="128"/>
      <c r="BA137" s="43"/>
      <c r="BB137" s="18"/>
      <c r="BC137" s="18"/>
      <c r="BD137" s="43"/>
      <c r="BE137" s="18"/>
      <c r="BF137" s="18"/>
      <c r="BG137" s="43"/>
      <c r="BH137" s="18"/>
      <c r="BI137" s="18"/>
      <c r="BJ137" s="43"/>
      <c r="BK137" s="18"/>
      <c r="BL137" s="18"/>
      <c r="BM137" s="43"/>
      <c r="BN137" s="18"/>
      <c r="BO137" s="18"/>
      <c r="BP137" s="43"/>
      <c r="BQ137" s="18"/>
      <c r="BR137" s="18"/>
      <c r="BS137" s="43"/>
      <c r="BT137" s="18"/>
      <c r="BU137" s="18"/>
      <c r="BV137" s="43"/>
      <c r="BW137" s="18"/>
      <c r="BX137" s="18"/>
      <c r="BY137" s="43"/>
      <c r="BZ137" s="20"/>
      <c r="CA137" s="20"/>
      <c r="CB137" s="21"/>
      <c r="CC137" s="18"/>
      <c r="CD137" s="18"/>
      <c r="CE137" s="43"/>
      <c r="CF137" s="18"/>
      <c r="CG137" s="18"/>
      <c r="CH137" s="166"/>
      <c r="CI137" s="18"/>
      <c r="CJ137" s="18"/>
      <c r="CK137" s="43"/>
      <c r="CL137" s="18"/>
      <c r="CM137" s="18"/>
      <c r="CN137" s="43"/>
      <c r="CO137" s="18"/>
      <c r="CP137" s="18"/>
      <c r="CQ137" s="43"/>
      <c r="CR137" s="18"/>
      <c r="CS137" s="18"/>
      <c r="CT137" s="43"/>
      <c r="CU137" s="18"/>
      <c r="CV137" s="18"/>
      <c r="CW137" s="43"/>
      <c r="CX137" s="18"/>
      <c r="CY137" s="18"/>
      <c r="CZ137" s="43"/>
      <c r="DA137" s="18"/>
      <c r="DB137" s="18"/>
      <c r="DC137" s="43"/>
      <c r="DD137" s="166"/>
      <c r="DE137" s="166"/>
      <c r="DF137" s="43"/>
      <c r="DG137" s="18"/>
      <c r="DH137" s="18"/>
      <c r="DI137" s="43"/>
      <c r="DM137" s="166">
        <v>99.95</v>
      </c>
      <c r="DN137" s="166">
        <v>100</v>
      </c>
      <c r="DO137" s="166">
        <v>3.45</v>
      </c>
      <c r="DP137" s="43">
        <v>99.287982201830829</v>
      </c>
      <c r="DQ137" s="43">
        <v>99.337651027344492</v>
      </c>
      <c r="DR137" s="43">
        <v>3.6</v>
      </c>
      <c r="DS137" s="18">
        <v>99.298268863881802</v>
      </c>
      <c r="DT137" s="18">
        <v>99.347942835299449</v>
      </c>
      <c r="DU137" s="43">
        <v>3.6</v>
      </c>
    </row>
    <row r="138" spans="1:125" x14ac:dyDescent="0.35">
      <c r="A138" s="9" t="s">
        <v>64</v>
      </c>
      <c r="B138" s="22" t="s">
        <v>9</v>
      </c>
      <c r="C138" s="23">
        <v>38104</v>
      </c>
      <c r="D138" s="23">
        <v>45774</v>
      </c>
      <c r="E138" s="31">
        <v>4.5625</v>
      </c>
      <c r="F138" s="18">
        <v>98.514321178814029</v>
      </c>
      <c r="G138" s="18">
        <v>98.563602980304182</v>
      </c>
      <c r="H138" s="43">
        <v>4.78</v>
      </c>
      <c r="I138" s="18">
        <v>98.071778940524652</v>
      </c>
      <c r="J138" s="18">
        <v>98.120839360204755</v>
      </c>
      <c r="K138" s="43">
        <v>4.8499999999999996</v>
      </c>
      <c r="L138" s="18">
        <v>100.91899807586928</v>
      </c>
      <c r="M138" s="18">
        <v>100.96948281727792</v>
      </c>
      <c r="N138" s="64">
        <v>4.5186920569422426</v>
      </c>
      <c r="O138" s="18">
        <v>100.70985956478813</v>
      </c>
      <c r="P138" s="18">
        <v>100.76023968463045</v>
      </c>
      <c r="Q138" s="64">
        <v>4.5280757710384298</v>
      </c>
      <c r="R138" s="18">
        <v>100.47872107924653</v>
      </c>
      <c r="S138" s="18">
        <v>100.52898557203254</v>
      </c>
      <c r="T138" s="43">
        <v>4.5384920319630693</v>
      </c>
      <c r="U138" s="18">
        <v>100.25443994773042</v>
      </c>
      <c r="V138" s="18">
        <v>100.30459224385234</v>
      </c>
      <c r="W138" s="43">
        <v>4.5486451795826275</v>
      </c>
      <c r="X138" s="18">
        <v>100.03705045023715</v>
      </c>
      <c r="Y138" s="18">
        <v>100.08709399723575</v>
      </c>
      <c r="Z138" s="43">
        <v>4.5585297941870593</v>
      </c>
      <c r="AA138" s="18">
        <v>101.07410511571678</v>
      </c>
      <c r="AB138" s="18">
        <v>101.12466744944149</v>
      </c>
      <c r="AC138" s="43">
        <v>4.5117577294195579</v>
      </c>
      <c r="AD138" s="18">
        <v>100.8679714810439</v>
      </c>
      <c r="AE138" s="18">
        <v>100.91843069639208</v>
      </c>
      <c r="AF138" s="43">
        <v>4.520977950723438</v>
      </c>
      <c r="AG138" s="18">
        <v>100.65460868618585</v>
      </c>
      <c r="AH138" s="18">
        <v>100.70496116676924</v>
      </c>
      <c r="AI138" s="43">
        <v>4.5305613021829352</v>
      </c>
      <c r="AJ138" s="18">
        <v>100.44088136776804</v>
      </c>
      <c r="AK138" s="18">
        <v>100.49112693123365</v>
      </c>
      <c r="AL138" s="43">
        <v>4.5402018460019171</v>
      </c>
      <c r="AM138" s="18">
        <v>100.24752350445256</v>
      </c>
      <c r="AN138" s="18">
        <v>100.29767234062287</v>
      </c>
      <c r="AO138" s="43">
        <v>4.5489590072491461</v>
      </c>
      <c r="AP138" s="18">
        <v>100.02621392767813</v>
      </c>
      <c r="AQ138" s="18">
        <v>100.07625205370498</v>
      </c>
      <c r="AR138" s="43">
        <v>4.5590236508373412</v>
      </c>
      <c r="AS138" s="18">
        <v>101.10595424184937</v>
      </c>
      <c r="AT138" s="18">
        <v>101.15653250810342</v>
      </c>
      <c r="AU138" s="43">
        <v>4.5103364922423657</v>
      </c>
      <c r="AV138" s="18">
        <v>100.88955969232089</v>
      </c>
      <c r="AW138" s="18">
        <v>100.94002970717447</v>
      </c>
      <c r="AX138" s="43">
        <v>4.5200105579874954</v>
      </c>
      <c r="AY138" s="128">
        <v>100.67980055365341</v>
      </c>
      <c r="AZ138" s="128">
        <v>100.73016563647164</v>
      </c>
      <c r="BA138" s="43">
        <v>4.5294276755840492</v>
      </c>
      <c r="BB138" s="18">
        <v>100.46269229253697</v>
      </c>
      <c r="BC138" s="18">
        <v>100.51294876692043</v>
      </c>
      <c r="BD138" s="43">
        <v>4.5392161467474059</v>
      </c>
      <c r="BE138" s="18">
        <v>100.24522042390966</v>
      </c>
      <c r="BF138" s="18">
        <v>100.29536810796364</v>
      </c>
      <c r="BG138" s="43">
        <v>4.5490635171593024</v>
      </c>
      <c r="BH138" s="18">
        <v>100.0344170005006</v>
      </c>
      <c r="BI138" s="18">
        <v>100.08445923011566</v>
      </c>
      <c r="BJ138" s="43">
        <v>4.5586497994756945</v>
      </c>
      <c r="BK138" s="18">
        <v>101.15631739008315</v>
      </c>
      <c r="BL138" s="18">
        <v>101.2069208505084</v>
      </c>
      <c r="BM138" s="43">
        <v>4.5080909108372316</v>
      </c>
      <c r="BN138" s="18">
        <v>100.94241604282071</v>
      </c>
      <c r="BO138" s="18">
        <v>100.99291249907024</v>
      </c>
      <c r="BP138" s="43">
        <v>4.5176437505374478</v>
      </c>
      <c r="BQ138" s="18">
        <v>100.70602614991358</v>
      </c>
      <c r="BR138" s="18">
        <v>100.75640435208962</v>
      </c>
      <c r="BS138" s="43">
        <v>4.528248134040699</v>
      </c>
      <c r="BT138" s="18">
        <v>100.47666188136003</v>
      </c>
      <c r="BU138" s="18">
        <v>100.52692534403204</v>
      </c>
      <c r="BV138" s="43">
        <v>4.5385850451367267</v>
      </c>
      <c r="BW138" s="18">
        <v>100.26918785443146</v>
      </c>
      <c r="BX138" s="18">
        <v>100.31934752819555</v>
      </c>
      <c r="BY138" s="43">
        <v>4.5479761505801992</v>
      </c>
      <c r="BZ138" s="20">
        <v>100.03914483916935</v>
      </c>
      <c r="CA138" s="20">
        <v>100.08918943388629</v>
      </c>
      <c r="CB138" s="21">
        <v>4.5584343582018416</v>
      </c>
      <c r="CC138" s="18">
        <v>101.19837671230086</v>
      </c>
      <c r="CD138" s="18">
        <v>101.2490012129073</v>
      </c>
      <c r="CE138" s="43">
        <v>4.5062172913744938</v>
      </c>
      <c r="CF138" s="18">
        <v>100.9645939100154</v>
      </c>
      <c r="CG138" s="18">
        <v>101.01510146074577</v>
      </c>
      <c r="CH138" s="166">
        <v>4.5166514056049101</v>
      </c>
      <c r="CI138" s="18">
        <v>100.73801793251884</v>
      </c>
      <c r="CJ138" s="18">
        <v>100.78841213858813</v>
      </c>
      <c r="CK138" s="43">
        <v>4.5268100798397128</v>
      </c>
      <c r="CL138" s="18">
        <v>100.50354320062945</v>
      </c>
      <c r="CM138" s="18">
        <v>100.55382011068478</v>
      </c>
      <c r="CN138" s="43">
        <v>4.5373711262066632</v>
      </c>
      <c r="CO138" s="18">
        <v>100.26871604794248</v>
      </c>
      <c r="CP138" s="18">
        <v>100.31887548568531</v>
      </c>
      <c r="CQ138" s="43">
        <v>4.5479975507211821</v>
      </c>
      <c r="CR138" s="18">
        <v>100.04112791424473</v>
      </c>
      <c r="CS138" s="18">
        <v>100.09117350099521</v>
      </c>
      <c r="CT138" s="43">
        <v>4.5583439981894456</v>
      </c>
      <c r="CU138" s="18">
        <v>101.17261679913251</v>
      </c>
      <c r="CV138" s="18">
        <v>101.22322841333917</v>
      </c>
      <c r="CW138" s="43">
        <v>4.5073646350907683</v>
      </c>
      <c r="CX138" s="18">
        <v>100.94970915695009</v>
      </c>
      <c r="CY138" s="18">
        <v>101.00020926158088</v>
      </c>
      <c r="CZ138" s="43">
        <v>4.5173173732576748</v>
      </c>
      <c r="DA138" s="18">
        <v>100.71902292533531</v>
      </c>
      <c r="DB138" s="18">
        <v>100.76940762914988</v>
      </c>
      <c r="DC138" s="43">
        <v>4.52766380922953</v>
      </c>
      <c r="DD138" s="166">
        <v>100.48798211028065</v>
      </c>
      <c r="DE138" s="166">
        <v>100.5382512358986</v>
      </c>
      <c r="DF138" s="43">
        <v>4.5380737618906339</v>
      </c>
      <c r="DG138" s="18">
        <v>100.27152566461089</v>
      </c>
      <c r="DH138" s="18">
        <v>100.32168650786481</v>
      </c>
      <c r="DI138" s="43">
        <v>4.5478701154434029</v>
      </c>
      <c r="DJ138">
        <v>100.03979700998744</v>
      </c>
      <c r="DK138">
        <v>100.08984193095291</v>
      </c>
      <c r="DL138">
        <v>4.5584046412496546</v>
      </c>
      <c r="DM138" s="166">
        <v>101.18076736934033</v>
      </c>
      <c r="DN138" s="166">
        <v>101.23138306087075</v>
      </c>
      <c r="DO138" s="166">
        <v>4.5070015464043935</v>
      </c>
      <c r="DP138" s="43">
        <v>100.95029855374831</v>
      </c>
      <c r="DQ138" s="43">
        <v>101.00079895322492</v>
      </c>
      <c r="DR138" s="43">
        <v>4.5172909989682033</v>
      </c>
      <c r="DS138" s="18">
        <v>100.72692722513256</v>
      </c>
      <c r="DT138" s="18">
        <v>100.77731588307408</v>
      </c>
      <c r="DU138" s="43">
        <v>4.527308511861535</v>
      </c>
    </row>
    <row r="139" spans="1:125" x14ac:dyDescent="0.35">
      <c r="A139" s="9" t="s">
        <v>79</v>
      </c>
      <c r="B139" s="15" t="s">
        <v>9</v>
      </c>
      <c r="C139" s="16">
        <v>38841</v>
      </c>
      <c r="D139" s="16">
        <v>45781</v>
      </c>
      <c r="E139" s="30">
        <v>4.53125</v>
      </c>
      <c r="F139" s="18">
        <v>98.304822365622812</v>
      </c>
      <c r="G139" s="18">
        <v>98.353999365305455</v>
      </c>
      <c r="H139" s="43">
        <v>4.78</v>
      </c>
      <c r="I139" s="18">
        <v>97.863503103951686</v>
      </c>
      <c r="J139" s="18">
        <v>97.912459333618486</v>
      </c>
      <c r="K139" s="43">
        <v>4.8499999999999996</v>
      </c>
      <c r="L139" s="18">
        <v>100.96458646199888</v>
      </c>
      <c r="M139" s="18">
        <v>101.01509400900338</v>
      </c>
      <c r="N139" s="64">
        <v>4.4857157679783324</v>
      </c>
      <c r="O139" s="18">
        <v>100.75798827533679</v>
      </c>
      <c r="P139" s="18">
        <v>100.80839247157256</v>
      </c>
      <c r="Q139" s="64">
        <v>4.4949134580018111</v>
      </c>
      <c r="R139" s="18">
        <v>100.52965733937543</v>
      </c>
      <c r="S139" s="18">
        <v>100.57994731303194</v>
      </c>
      <c r="T139" s="43">
        <v>4.5051226621719405</v>
      </c>
      <c r="U139" s="18">
        <v>100.30810046381856</v>
      </c>
      <c r="V139" s="18">
        <v>100.35827960362036</v>
      </c>
      <c r="W139" s="43">
        <v>4.5150734128731891</v>
      </c>
      <c r="X139" s="18">
        <v>100.09335151227769</v>
      </c>
      <c r="Y139" s="18">
        <v>100.14342322388963</v>
      </c>
      <c r="Z139" s="43">
        <v>4.5247604426997974</v>
      </c>
      <c r="AA139" s="18">
        <v>101.1077469805897</v>
      </c>
      <c r="AB139" s="18">
        <v>101.15832614366153</v>
      </c>
      <c r="AC139" s="43">
        <v>4.4793643516450405</v>
      </c>
      <c r="AD139" s="18">
        <v>100.90422540848361</v>
      </c>
      <c r="AE139" s="18">
        <v>100.95470275986354</v>
      </c>
      <c r="AF139" s="43">
        <v>4.4883991296356776</v>
      </c>
      <c r="AG139" s="18">
        <v>100.69356628190604</v>
      </c>
      <c r="AH139" s="18">
        <v>100.74393825103155</v>
      </c>
      <c r="AI139" s="43">
        <v>4.4977892255007248</v>
      </c>
      <c r="AJ139" s="18">
        <v>100.48254725090011</v>
      </c>
      <c r="AK139" s="18">
        <v>100.53281365772897</v>
      </c>
      <c r="AL139" s="43">
        <v>4.507234837201473</v>
      </c>
      <c r="AM139" s="18">
        <v>100.2916395594722</v>
      </c>
      <c r="AN139" s="18">
        <v>100.34181046470455</v>
      </c>
      <c r="AO139" s="43">
        <v>4.5158144735627195</v>
      </c>
      <c r="AP139" s="18">
        <v>100.07315783944776</v>
      </c>
      <c r="AQ139" s="18">
        <v>100.12321944917234</v>
      </c>
      <c r="AR139" s="43">
        <v>4.525673490054217</v>
      </c>
      <c r="AS139" s="18">
        <v>101.14707637400159</v>
      </c>
      <c r="AT139" s="18">
        <v>101.19767521160739</v>
      </c>
      <c r="AU139" s="43">
        <v>4.4776226237658321</v>
      </c>
      <c r="AV139" s="18">
        <v>100.93339264195161</v>
      </c>
      <c r="AW139" s="18">
        <v>100.98388458424373</v>
      </c>
      <c r="AX139" s="43">
        <v>4.487102094215734</v>
      </c>
      <c r="AY139" s="128">
        <v>100.72626119765357</v>
      </c>
      <c r="AZ139" s="128">
        <v>100.77664952241477</v>
      </c>
      <c r="BA139" s="43">
        <v>4.4963292801197543</v>
      </c>
      <c r="BB139" s="18">
        <v>100.51187269482239</v>
      </c>
      <c r="BC139" s="18">
        <v>100.56215377170824</v>
      </c>
      <c r="BD139" s="43">
        <v>4.5059198018835636</v>
      </c>
      <c r="BE139" s="18">
        <v>100.29712513946382</v>
      </c>
      <c r="BF139" s="18">
        <v>100.34729878885824</v>
      </c>
      <c r="BG139" s="43">
        <v>4.5155674888013166</v>
      </c>
      <c r="BH139" s="18">
        <v>100.08896249238649</v>
      </c>
      <c r="BI139" s="18">
        <v>100.13903200839067</v>
      </c>
      <c r="BJ139" s="43">
        <v>4.5249588588197316</v>
      </c>
      <c r="BK139" s="18">
        <v>101.19348255793503</v>
      </c>
      <c r="BL139" s="18">
        <v>101.24410461024014</v>
      </c>
      <c r="BM139" s="43">
        <v>4.4755692367905988</v>
      </c>
      <c r="BN139" s="18">
        <v>100.98210733473017</v>
      </c>
      <c r="BO139" s="18">
        <v>101.03262364655345</v>
      </c>
      <c r="BP139" s="43">
        <v>4.4849374750989908</v>
      </c>
      <c r="BQ139" s="18">
        <v>100.7485091502582</v>
      </c>
      <c r="BR139" s="18">
        <v>100.79890860456048</v>
      </c>
      <c r="BS139" s="43">
        <v>4.4953363709287135</v>
      </c>
      <c r="BT139" s="18">
        <v>100.52185361918653</v>
      </c>
      <c r="BU139" s="18">
        <v>100.57213968903103</v>
      </c>
      <c r="BV139" s="43">
        <v>4.5054724041972465</v>
      </c>
      <c r="BW139" s="18">
        <v>100.31682981119044</v>
      </c>
      <c r="BX139" s="18">
        <v>100.36701331784937</v>
      </c>
      <c r="BY139" s="43">
        <v>4.5146805212287395</v>
      </c>
      <c r="BZ139" s="20">
        <v>100.08950354924742</v>
      </c>
      <c r="CA139" s="20">
        <v>100.13957333591537</v>
      </c>
      <c r="CB139" s="21">
        <v>4.5249343981125723</v>
      </c>
      <c r="CC139" s="18">
        <v>101.24397349116386</v>
      </c>
      <c r="CD139" s="18">
        <v>101.29462080156463</v>
      </c>
      <c r="CE139" s="43">
        <v>4.4733372454956744</v>
      </c>
      <c r="CF139" s="18">
        <v>101.0129022782972</v>
      </c>
      <c r="CG139" s="18">
        <v>101.06343399529484</v>
      </c>
      <c r="CH139" s="166">
        <v>4.4835701903924612</v>
      </c>
      <c r="CI139" s="18">
        <v>100.78895430002531</v>
      </c>
      <c r="CJ139" s="18">
        <v>100.83937398701882</v>
      </c>
      <c r="CK139" s="43">
        <v>4.4935324574538846</v>
      </c>
      <c r="CL139" s="18">
        <v>100.55719918307666</v>
      </c>
      <c r="CM139" s="18">
        <v>100.60750293454393</v>
      </c>
      <c r="CN139" s="43">
        <v>4.5038887437133477</v>
      </c>
      <c r="CO139" s="18">
        <v>100.3250957329728</v>
      </c>
      <c r="CP139" s="18">
        <v>100.37528337466013</v>
      </c>
      <c r="CQ139" s="43">
        <v>4.5143085505290044</v>
      </c>
      <c r="CR139" s="18">
        <v>100.10014733825138</v>
      </c>
      <c r="CS139" s="18">
        <v>100.1502224494761</v>
      </c>
      <c r="CT139" s="43">
        <v>4.524453255494195</v>
      </c>
      <c r="CU139" s="18">
        <v>101.21007542580581</v>
      </c>
      <c r="CV139" s="18">
        <v>101.26070577869515</v>
      </c>
      <c r="CW139" s="43">
        <v>4.4748354903856065</v>
      </c>
      <c r="CX139" s="18">
        <v>100.98978102213593</v>
      </c>
      <c r="CY139" s="18">
        <v>101.04030117272228</v>
      </c>
      <c r="CZ139" s="43">
        <v>4.4845966880622239</v>
      </c>
      <c r="DA139" s="18">
        <v>100.7617992206559</v>
      </c>
      <c r="DB139" s="18">
        <v>100.81220532331756</v>
      </c>
      <c r="DC139" s="43">
        <v>4.4947434543939453</v>
      </c>
      <c r="DD139" s="166">
        <v>100.53346699266433</v>
      </c>
      <c r="DE139" s="166">
        <v>100.58375887210038</v>
      </c>
      <c r="DF139" s="43">
        <v>4.5049519433468541</v>
      </c>
      <c r="DG139" s="18">
        <v>100.3195481554614</v>
      </c>
      <c r="DH139" s="18">
        <v>100.36973302197238</v>
      </c>
      <c r="DI139" s="43">
        <v>4.5145581875843428</v>
      </c>
      <c r="DJ139">
        <v>100.09053615172888</v>
      </c>
      <c r="DK139">
        <v>100.14060645495636</v>
      </c>
      <c r="DL139">
        <v>4.5248877157920688</v>
      </c>
      <c r="DM139" s="166">
        <v>101.22551126109683</v>
      </c>
      <c r="DN139" s="166">
        <v>101.2761493357647</v>
      </c>
      <c r="DO139" s="166">
        <v>4.474153124619078</v>
      </c>
      <c r="DP139" s="43">
        <v>100.99775400528702</v>
      </c>
      <c r="DQ139" s="43">
        <v>101.0482781443592</v>
      </c>
      <c r="DR139" s="43">
        <v>4.4842426642110453</v>
      </c>
      <c r="DS139" s="18">
        <v>100.77701073161921</v>
      </c>
      <c r="DT139" s="18">
        <v>100.82742444384112</v>
      </c>
      <c r="DU139" s="43">
        <v>4.4940650076049664</v>
      </c>
    </row>
    <row r="140" spans="1:125" x14ac:dyDescent="0.35">
      <c r="A140" s="214" t="s">
        <v>619</v>
      </c>
      <c r="B140" s="15"/>
      <c r="C140" s="16"/>
      <c r="D140" s="16"/>
      <c r="E140" s="30"/>
      <c r="F140" s="18"/>
      <c r="G140" s="18"/>
      <c r="H140" s="43"/>
      <c r="I140" s="18"/>
      <c r="J140" s="18"/>
      <c r="K140" s="43"/>
      <c r="L140" s="18"/>
      <c r="M140" s="18"/>
      <c r="N140" s="64"/>
      <c r="O140" s="18"/>
      <c r="P140" s="18"/>
      <c r="Q140" s="64"/>
      <c r="R140" s="18"/>
      <c r="S140" s="18"/>
      <c r="T140" s="43"/>
      <c r="U140" s="18"/>
      <c r="V140" s="18"/>
      <c r="W140" s="43"/>
      <c r="X140" s="18"/>
      <c r="Y140" s="18"/>
      <c r="Z140" s="43"/>
      <c r="AA140" s="18"/>
      <c r="AB140" s="18"/>
      <c r="AC140" s="43"/>
      <c r="AD140" s="18"/>
      <c r="AE140" s="18"/>
      <c r="AF140" s="43"/>
      <c r="AG140" s="18"/>
      <c r="AH140" s="18"/>
      <c r="AI140" s="43"/>
      <c r="AJ140" s="18"/>
      <c r="AK140" s="18"/>
      <c r="AL140" s="43"/>
      <c r="AM140" s="18"/>
      <c r="AN140" s="18"/>
      <c r="AO140" s="43"/>
      <c r="AP140" s="18"/>
      <c r="AQ140" s="18"/>
      <c r="AR140" s="43"/>
      <c r="AS140" s="18"/>
      <c r="AT140" s="18"/>
      <c r="AU140" s="43"/>
      <c r="AV140" s="18"/>
      <c r="AW140" s="18"/>
      <c r="AX140" s="43"/>
      <c r="AY140" s="128"/>
      <c r="AZ140" s="128"/>
      <c r="BA140" s="43"/>
      <c r="BB140" s="18"/>
      <c r="BC140" s="18"/>
      <c r="BD140" s="43"/>
      <c r="BE140" s="18"/>
      <c r="BF140" s="18"/>
      <c r="BG140" s="43"/>
      <c r="BH140" s="18"/>
      <c r="BI140" s="18"/>
      <c r="BJ140" s="43"/>
      <c r="BK140" s="18"/>
      <c r="BL140" s="18"/>
      <c r="BM140" s="43"/>
      <c r="BN140" s="18"/>
      <c r="BO140" s="18"/>
      <c r="BP140" s="43"/>
      <c r="BQ140" s="18"/>
      <c r="BR140" s="18"/>
      <c r="BS140" s="43"/>
      <c r="BT140" s="18"/>
      <c r="BU140" s="18"/>
      <c r="BV140" s="43"/>
      <c r="BW140" s="18"/>
      <c r="BX140" s="18"/>
      <c r="BY140" s="43"/>
      <c r="BZ140" s="20"/>
      <c r="CA140" s="20"/>
      <c r="CB140" s="21"/>
      <c r="CC140" s="18"/>
      <c r="CD140" s="18"/>
      <c r="CE140" s="43"/>
      <c r="CF140" s="18"/>
      <c r="CG140" s="18"/>
      <c r="CH140" s="166"/>
      <c r="CI140" s="18"/>
      <c r="CJ140" s="18"/>
      <c r="CK140" s="43"/>
      <c r="CL140" s="18"/>
      <c r="CM140" s="18"/>
      <c r="CN140" s="43"/>
      <c r="CO140" s="18"/>
      <c r="CP140" s="18"/>
      <c r="CQ140" s="43"/>
      <c r="CR140" s="18"/>
      <c r="CS140" s="18"/>
      <c r="CT140" s="43"/>
      <c r="CU140" s="18"/>
      <c r="CV140" s="18"/>
      <c r="CW140" s="43"/>
      <c r="CX140" s="18"/>
      <c r="CY140" s="18"/>
      <c r="CZ140" s="43"/>
      <c r="DA140" s="18"/>
      <c r="DB140" s="18"/>
      <c r="DC140" s="43"/>
      <c r="DD140" s="166"/>
      <c r="DE140" s="166"/>
      <c r="DF140" s="43"/>
      <c r="DG140" s="18"/>
      <c r="DH140" s="18"/>
      <c r="DI140" s="43"/>
      <c r="DM140" s="166"/>
      <c r="DN140" s="166"/>
      <c r="DO140" s="166"/>
      <c r="DP140" s="43">
        <v>99.95</v>
      </c>
      <c r="DQ140" s="43">
        <v>100</v>
      </c>
      <c r="DR140" s="43">
        <v>3.6</v>
      </c>
      <c r="DS140" s="18">
        <v>99.95</v>
      </c>
      <c r="DT140" s="18">
        <v>100</v>
      </c>
      <c r="DU140" s="43">
        <v>3.6</v>
      </c>
    </row>
    <row r="141" spans="1:125" x14ac:dyDescent="0.35">
      <c r="A141" s="9" t="s">
        <v>65</v>
      </c>
      <c r="B141" s="15" t="s">
        <v>9</v>
      </c>
      <c r="C141" s="16">
        <v>38531</v>
      </c>
      <c r="D141" s="16">
        <v>45836</v>
      </c>
      <c r="E141" s="30">
        <v>4.53125</v>
      </c>
      <c r="F141" s="18">
        <v>98.279599192796397</v>
      </c>
      <c r="G141" s="18">
        <v>98.328763574583689</v>
      </c>
      <c r="H141" s="43">
        <v>4.78</v>
      </c>
      <c r="I141" s="18">
        <v>97.831252342621326</v>
      </c>
      <c r="J141" s="18">
        <v>97.880192438840737</v>
      </c>
      <c r="K141" s="43">
        <v>4.8499999999999996</v>
      </c>
      <c r="L141" s="18">
        <v>100.04319537832795</v>
      </c>
      <c r="M141" s="18">
        <v>100.0932419993276</v>
      </c>
      <c r="N141" s="64">
        <v>4.5270289077362875</v>
      </c>
      <c r="O141" s="18">
        <v>101.14243937992289</v>
      </c>
      <c r="P141" s="18">
        <v>101.19303589787182</v>
      </c>
      <c r="Q141" s="64">
        <v>4.4778279056407833</v>
      </c>
      <c r="R141" s="18">
        <v>100.91474635057492</v>
      </c>
      <c r="S141" s="18">
        <v>100.96522896505743</v>
      </c>
      <c r="T141" s="43">
        <v>4.4879311882392683</v>
      </c>
      <c r="U141" s="18">
        <v>100.69380845639066</v>
      </c>
      <c r="V141" s="18">
        <v>100.74418054666398</v>
      </c>
      <c r="W141" s="43">
        <v>4.4977784080552006</v>
      </c>
      <c r="X141" s="18">
        <v>100.47965946637414</v>
      </c>
      <c r="Y141" s="18">
        <v>100.52992442858843</v>
      </c>
      <c r="Z141" s="43">
        <v>4.5073643750909014</v>
      </c>
      <c r="AA141" s="18">
        <v>100.25802222562596</v>
      </c>
      <c r="AB141" s="18">
        <v>100.30817631378285</v>
      </c>
      <c r="AC141" s="43">
        <v>4.517328663044772</v>
      </c>
      <c r="AD141" s="18">
        <v>100.04319537832795</v>
      </c>
      <c r="AE141" s="18">
        <v>100.0932419993276</v>
      </c>
      <c r="AF141" s="43">
        <v>4.5270289077362875</v>
      </c>
      <c r="AG141" s="18">
        <v>101.0670695582499</v>
      </c>
      <c r="AH141" s="18">
        <v>101.11762837243612</v>
      </c>
      <c r="AI141" s="43">
        <v>4.4811672039127686</v>
      </c>
      <c r="AJ141" s="18">
        <v>100.85668864573114</v>
      </c>
      <c r="AK141" s="18">
        <v>100.90714221683956</v>
      </c>
      <c r="AL141" s="43">
        <v>4.4905146458937342</v>
      </c>
      <c r="AM141" s="18">
        <v>100.66635825639145</v>
      </c>
      <c r="AN141" s="18">
        <v>100.7167166146988</v>
      </c>
      <c r="AO141" s="43">
        <v>4.4990048844967019</v>
      </c>
      <c r="AP141" s="18">
        <v>100.4487184493108</v>
      </c>
      <c r="AQ141" s="18">
        <v>100.49896793327744</v>
      </c>
      <c r="AR141" s="43">
        <v>4.5087527694894893</v>
      </c>
      <c r="AS141" s="18">
        <v>100.25083725567831</v>
      </c>
      <c r="AT141" s="18">
        <v>100.30098774955307</v>
      </c>
      <c r="AU141" s="43">
        <v>4.5176524196494672</v>
      </c>
      <c r="AV141" s="18">
        <v>100.03895956503337</v>
      </c>
      <c r="AW141" s="18">
        <v>100.0890040670669</v>
      </c>
      <c r="AX141" s="43">
        <v>4.5272205895502102</v>
      </c>
      <c r="AY141" s="128">
        <v>101.09885645898561</v>
      </c>
      <c r="AZ141" s="128">
        <v>101.14943117457288</v>
      </c>
      <c r="BA141" s="43">
        <v>4.4797582619911687</v>
      </c>
      <c r="BB141" s="18">
        <v>100.88509196942239</v>
      </c>
      <c r="BC141" s="18">
        <v>100.93555974929703</v>
      </c>
      <c r="BD141" s="43">
        <v>4.4892503803958528</v>
      </c>
      <c r="BE141" s="18">
        <v>100.67096947241366</v>
      </c>
      <c r="BF141" s="18">
        <v>100.7213301374824</v>
      </c>
      <c r="BG141" s="43">
        <v>4.4987988083705241</v>
      </c>
      <c r="BH141" s="18">
        <v>100.46341271721931</v>
      </c>
      <c r="BI141" s="18">
        <v>100.51366955199531</v>
      </c>
      <c r="BJ141" s="43">
        <v>4.5080932973559413</v>
      </c>
      <c r="BK141" s="18">
        <v>100.24858400229668</v>
      </c>
      <c r="BL141" s="18">
        <v>100.29873336898116</v>
      </c>
      <c r="BM141" s="43">
        <v>4.5177539613888635</v>
      </c>
      <c r="BN141" s="18">
        <v>100.0472894959924</v>
      </c>
      <c r="BO141" s="18">
        <v>100.09733816507493</v>
      </c>
      <c r="BP141" s="43">
        <v>4.5268436534519187</v>
      </c>
      <c r="BQ141" s="18">
        <v>101.14977493753865</v>
      </c>
      <c r="BR141" s="18">
        <v>101.2003751251012</v>
      </c>
      <c r="BS141" s="43">
        <v>4.4775031657724487</v>
      </c>
      <c r="BT141" s="18">
        <v>100.92374288164115</v>
      </c>
      <c r="BU141" s="18">
        <v>100.97422999663947</v>
      </c>
      <c r="BV141" s="43">
        <v>4.487531125665237</v>
      </c>
      <c r="BW141" s="18">
        <v>100.71928304512109</v>
      </c>
      <c r="BX141" s="18">
        <v>100.76966787906062</v>
      </c>
      <c r="BY141" s="43">
        <v>4.4966408001247054</v>
      </c>
      <c r="BZ141" s="20">
        <v>100.49258210337256</v>
      </c>
      <c r="CA141" s="20">
        <v>100.54285353013762</v>
      </c>
      <c r="CB141" s="21">
        <v>4.5067847598355284</v>
      </c>
      <c r="CC141" s="18">
        <v>100.2728587201325</v>
      </c>
      <c r="CD141" s="18">
        <v>100.32302023024762</v>
      </c>
      <c r="CE141" s="43">
        <v>4.5166602735847636</v>
      </c>
      <c r="CF141" s="18">
        <v>100.04546413717999</v>
      </c>
      <c r="CG141" s="18">
        <v>100.09551189312654</v>
      </c>
      <c r="CH141" s="166">
        <v>4.5269262470410085</v>
      </c>
      <c r="CI141" s="18">
        <v>101.19182645114557</v>
      </c>
      <c r="CJ141" s="18">
        <v>101.24244767498305</v>
      </c>
      <c r="CK141" s="43">
        <v>4.4756424840167792</v>
      </c>
      <c r="CL141" s="18">
        <v>100.96067686010453</v>
      </c>
      <c r="CM141" s="18">
        <v>101.01118245133019</v>
      </c>
      <c r="CN141" s="43">
        <v>4.4858894728643275</v>
      </c>
      <c r="CO141" s="18">
        <v>100.72917984602734</v>
      </c>
      <c r="CP141" s="18">
        <v>100.77956963084276</v>
      </c>
      <c r="CQ141" s="43">
        <v>4.4961989980687997</v>
      </c>
      <c r="CR141" s="18">
        <v>100.50481919272308</v>
      </c>
      <c r="CS141" s="18">
        <v>100.55509674109362</v>
      </c>
      <c r="CT141" s="43">
        <v>4.5062360306478872</v>
      </c>
      <c r="CU141" s="18">
        <v>100.27263701431522</v>
      </c>
      <c r="CV141" s="18">
        <v>100.32279841352198</v>
      </c>
      <c r="CW141" s="43">
        <v>4.5166702600565181</v>
      </c>
      <c r="CX141" s="18">
        <v>100.04761231824796</v>
      </c>
      <c r="CY141" s="18">
        <v>100.09766114882237</v>
      </c>
      <c r="CZ141" s="43">
        <v>4.5268290467477215</v>
      </c>
      <c r="DA141" s="18">
        <v>101.16604273604634</v>
      </c>
      <c r="DB141" s="18">
        <v>101.21665106157712</v>
      </c>
      <c r="DC141" s="43">
        <v>4.476783170037236</v>
      </c>
      <c r="DD141" s="166">
        <v>100.93833186311029</v>
      </c>
      <c r="DE141" s="166">
        <v>100.98882627624842</v>
      </c>
      <c r="DF141" s="43">
        <v>4.4868825265926535</v>
      </c>
      <c r="DG141" s="18">
        <v>100.72499515814572</v>
      </c>
      <c r="DH141" s="18">
        <v>100.77538284957049</v>
      </c>
      <c r="DI141" s="43">
        <v>4.4963857956896982</v>
      </c>
      <c r="DJ141">
        <v>100.49660635932632</v>
      </c>
      <c r="DK141">
        <v>100.54687979922593</v>
      </c>
      <c r="DL141">
        <v>4.5066042914987445</v>
      </c>
      <c r="DM141" s="166">
        <v>100.27525069827921</v>
      </c>
      <c r="DN141" s="166">
        <v>100.32541340498169</v>
      </c>
      <c r="DO141" s="166">
        <v>4.5165525326158278</v>
      </c>
      <c r="DP141" s="43">
        <v>100.04617060576379</v>
      </c>
      <c r="DQ141" s="43">
        <v>100.09621871512135</v>
      </c>
      <c r="DR141" s="43">
        <v>4.5268942804884125</v>
      </c>
      <c r="DS141" s="18">
        <v>101.17411274898869</v>
      </c>
      <c r="DT141" s="18">
        <v>101.22472511154446</v>
      </c>
      <c r="DU141" s="43">
        <v>4.4764260856295675</v>
      </c>
    </row>
    <row r="142" spans="1:125" x14ac:dyDescent="0.35">
      <c r="A142" s="9" t="s">
        <v>68</v>
      </c>
      <c r="B142" s="15" t="s">
        <v>9</v>
      </c>
      <c r="C142" s="16">
        <v>38533</v>
      </c>
      <c r="D142" s="16">
        <v>45838</v>
      </c>
      <c r="E142" s="30">
        <v>4.625</v>
      </c>
      <c r="F142" s="18">
        <v>98.908577815535253</v>
      </c>
      <c r="G142" s="18">
        <v>98.958056843957223</v>
      </c>
      <c r="H142" s="43">
        <v>4.78</v>
      </c>
      <c r="I142" s="18">
        <v>98.453588684855262</v>
      </c>
      <c r="J142" s="18">
        <v>98.502840104907705</v>
      </c>
      <c r="K142" s="43">
        <v>4.8499999999999996</v>
      </c>
      <c r="L142" s="18">
        <v>100.06135870662807</v>
      </c>
      <c r="M142" s="18">
        <v>100.11141441383498</v>
      </c>
      <c r="N142" s="64">
        <v>4.619852818062717</v>
      </c>
      <c r="O142" s="18">
        <v>101.199650217659</v>
      </c>
      <c r="P142" s="18">
        <v>101.25027535533665</v>
      </c>
      <c r="Q142" s="64">
        <v>4.5678888119253171</v>
      </c>
      <c r="R142" s="18">
        <v>100.96386904254986</v>
      </c>
      <c r="S142" s="18">
        <v>101.01437623066519</v>
      </c>
      <c r="T142" s="43">
        <v>4.5785562140569622</v>
      </c>
      <c r="U142" s="18">
        <v>100.73508295952362</v>
      </c>
      <c r="V142" s="18">
        <v>100.78547569737231</v>
      </c>
      <c r="W142" s="43">
        <v>4.5889548746958821</v>
      </c>
      <c r="X142" s="18">
        <v>100.51332693713194</v>
      </c>
      <c r="Y142" s="18">
        <v>100.56360874150268</v>
      </c>
      <c r="Z142" s="43">
        <v>4.5990791876696635</v>
      </c>
      <c r="AA142" s="18">
        <v>100.28381666524876</v>
      </c>
      <c r="AB142" s="18">
        <v>100.3339836570773</v>
      </c>
      <c r="AC142" s="43">
        <v>4.6096046737338572</v>
      </c>
      <c r="AD142" s="18">
        <v>100.06135870662807</v>
      </c>
      <c r="AE142" s="18">
        <v>100.11141441383498</v>
      </c>
      <c r="AF142" s="43">
        <v>4.619852818062717</v>
      </c>
      <c r="AG142" s="18">
        <v>101.12283888541459</v>
      </c>
      <c r="AH142" s="18">
        <v>101.1734255982137</v>
      </c>
      <c r="AI142" s="43">
        <v>4.571358509068471</v>
      </c>
      <c r="AJ142" s="18">
        <v>100.90462806423041</v>
      </c>
      <c r="AK142" s="18">
        <v>100.95510561703892</v>
      </c>
      <c r="AL142" s="43">
        <v>4.5812442785651495</v>
      </c>
      <c r="AM142" s="18">
        <v>100.70721400200925</v>
      </c>
      <c r="AN142" s="18">
        <v>100.75759279840845</v>
      </c>
      <c r="AO142" s="43">
        <v>4.5902247875785456</v>
      </c>
      <c r="AP142" s="18">
        <v>100.48147185004306</v>
      </c>
      <c r="AQ142" s="18">
        <v>100.53173771890251</v>
      </c>
      <c r="AR142" s="43">
        <v>4.6005372083908416</v>
      </c>
      <c r="AS142" s="18">
        <v>100.27622947400737</v>
      </c>
      <c r="AT142" s="18">
        <v>100.32639267034253</v>
      </c>
      <c r="AU142" s="43">
        <v>4.6099534498335411</v>
      </c>
      <c r="AV142" s="18">
        <v>100.05646993112896</v>
      </c>
      <c r="AW142" s="18">
        <v>100.10652319272532</v>
      </c>
      <c r="AX142" s="43">
        <v>4.6200785448276322</v>
      </c>
      <c r="AY142" s="128">
        <v>101.15535844406027</v>
      </c>
      <c r="AZ142" s="128">
        <v>101.20596142477265</v>
      </c>
      <c r="BA142" s="43">
        <v>4.5698889026787279</v>
      </c>
      <c r="BB142" s="18">
        <v>100.93376274114911</v>
      </c>
      <c r="BC142" s="18">
        <v>100.98425486858339</v>
      </c>
      <c r="BD142" s="43">
        <v>4.5799218957636292</v>
      </c>
      <c r="BE142" s="18">
        <v>100.71179591527125</v>
      </c>
      <c r="BF142" s="18">
        <v>100.76217700377313</v>
      </c>
      <c r="BG142" s="43">
        <v>4.5900159539296306</v>
      </c>
      <c r="BH142" s="18">
        <v>100.49663536566256</v>
      </c>
      <c r="BI142" s="18">
        <v>100.54690882007259</v>
      </c>
      <c r="BJ142" s="43">
        <v>4.5998430526356398</v>
      </c>
      <c r="BK142" s="18">
        <v>100.27393644973847</v>
      </c>
      <c r="BL142" s="18">
        <v>100.32409849898796</v>
      </c>
      <c r="BM142" s="43">
        <v>4.6100588684050372</v>
      </c>
      <c r="BN142" s="18">
        <v>100.0652675650804</v>
      </c>
      <c r="BO142" s="18">
        <v>100.11532522769424</v>
      </c>
      <c r="BP142" s="43">
        <v>4.6196723523409347</v>
      </c>
      <c r="BQ142" s="18">
        <v>101.20659096070659</v>
      </c>
      <c r="BR142" s="18">
        <v>101.25721957049183</v>
      </c>
      <c r="BS142" s="43">
        <v>4.567575546334484</v>
      </c>
      <c r="BT142" s="18">
        <v>100.97271899802854</v>
      </c>
      <c r="BU142" s="18">
        <v>101.0232306133352</v>
      </c>
      <c r="BV142" s="43">
        <v>4.5781549173596652</v>
      </c>
      <c r="BW142" s="18">
        <v>100.76116748571808</v>
      </c>
      <c r="BX142" s="18">
        <v>100.81157327235425</v>
      </c>
      <c r="BY142" s="43">
        <v>4.5877669099608456</v>
      </c>
      <c r="BZ142" s="20">
        <v>100.52660343692789</v>
      </c>
      <c r="CA142" s="20">
        <v>100.57689188286932</v>
      </c>
      <c r="CB142" s="21">
        <v>4.5984717895102794</v>
      </c>
      <c r="CC142" s="18">
        <v>100.29925896279757</v>
      </c>
      <c r="CD142" s="18">
        <v>100.34943367963739</v>
      </c>
      <c r="CE142" s="43">
        <v>4.608894968720179</v>
      </c>
      <c r="CF142" s="18">
        <v>100.06397721390454</v>
      </c>
      <c r="CG142" s="18">
        <v>100.11403423102004</v>
      </c>
      <c r="CH142" s="166">
        <v>4.6197319242250225</v>
      </c>
      <c r="CI142" s="18">
        <v>101.24949185888322</v>
      </c>
      <c r="CJ142" s="18">
        <v>101.30014192984814</v>
      </c>
      <c r="CK142" s="43">
        <v>4.5656401974272471</v>
      </c>
      <c r="CL142" s="18">
        <v>101.01049977094458</v>
      </c>
      <c r="CM142" s="18">
        <v>101.06103028608761</v>
      </c>
      <c r="CN142" s="43">
        <v>4.5764425584296582</v>
      </c>
      <c r="CO142" s="18">
        <v>100.77114847252054</v>
      </c>
      <c r="CP142" s="18">
        <v>100.8215592521466</v>
      </c>
      <c r="CQ142" s="43">
        <v>4.587312509652075</v>
      </c>
      <c r="CR142" s="18">
        <v>100.53917565897163</v>
      </c>
      <c r="CS142" s="18">
        <v>100.58947039416871</v>
      </c>
      <c r="CT142" s="43">
        <v>4.5978967598462637</v>
      </c>
      <c r="CU142" s="18">
        <v>100.29911594980265</v>
      </c>
      <c r="CV142" s="18">
        <v>100.3492905951002</v>
      </c>
      <c r="CW142" s="43">
        <v>4.6089015403820168</v>
      </c>
      <c r="CX142" s="18">
        <v>100.06645656369399</v>
      </c>
      <c r="CY142" s="18">
        <v>100.11651482110453</v>
      </c>
      <c r="CZ142" s="43">
        <v>4.6196174609796259</v>
      </c>
      <c r="DA142" s="18">
        <v>101.2232245310343</v>
      </c>
      <c r="DB142" s="18">
        <v>101.27386146176518</v>
      </c>
      <c r="DC142" s="43">
        <v>4.566824976596866</v>
      </c>
      <c r="DD142" s="166">
        <v>100.98767304186509</v>
      </c>
      <c r="DE142" s="166">
        <v>101.03819213793406</v>
      </c>
      <c r="DF142" s="43">
        <v>4.5774769937353001</v>
      </c>
      <c r="DG142" s="18">
        <v>100.76699065678214</v>
      </c>
      <c r="DH142" s="18">
        <v>100.81739935646037</v>
      </c>
      <c r="DI142" s="43">
        <v>4.5875017898918165</v>
      </c>
      <c r="DJ142">
        <v>100.52785624346771</v>
      </c>
      <c r="DK142">
        <v>100.57814531612577</v>
      </c>
      <c r="DL142">
        <v>4.5984144820559445</v>
      </c>
      <c r="DM142" s="166">
        <v>100.30176044664239</v>
      </c>
      <c r="DN142" s="166">
        <v>100.3519364148498</v>
      </c>
      <c r="DO142" s="166">
        <v>4.6087800248123614</v>
      </c>
      <c r="DP142" s="43">
        <v>100.06479259247156</v>
      </c>
      <c r="DQ142" s="43">
        <v>100.11485001748029</v>
      </c>
      <c r="DR142" s="43">
        <v>4.619694280311526</v>
      </c>
      <c r="DS142" s="18">
        <v>101.23155640834577</v>
      </c>
      <c r="DT142" s="18">
        <v>101.28219750709931</v>
      </c>
      <c r="DU142" s="43">
        <v>4.5664491034328254</v>
      </c>
    </row>
    <row r="143" spans="1:125" x14ac:dyDescent="0.35">
      <c r="A143" s="9" t="s">
        <v>276</v>
      </c>
      <c r="B143" s="15" t="s">
        <v>149</v>
      </c>
      <c r="C143" s="16">
        <v>43294</v>
      </c>
      <c r="D143" s="16">
        <v>45851</v>
      </c>
      <c r="E143" s="30">
        <v>3.96</v>
      </c>
      <c r="F143" s="18"/>
      <c r="G143" s="18"/>
      <c r="H143" s="43"/>
      <c r="I143" s="18"/>
      <c r="J143" s="18"/>
      <c r="K143" s="43"/>
      <c r="L143" s="18"/>
      <c r="M143" s="18"/>
      <c r="N143" s="64"/>
      <c r="O143" s="18"/>
      <c r="P143" s="18"/>
      <c r="Q143" s="64"/>
      <c r="R143" s="18"/>
      <c r="S143" s="18"/>
      <c r="T143" s="43"/>
      <c r="U143" s="18"/>
      <c r="V143" s="18"/>
      <c r="W143" s="43"/>
      <c r="X143" s="18"/>
      <c r="Y143" s="18"/>
      <c r="Z143" s="43"/>
      <c r="AA143" s="18"/>
      <c r="AB143" s="18"/>
      <c r="AC143" s="43"/>
      <c r="AD143" s="18"/>
      <c r="AE143" s="18"/>
      <c r="AF143" s="43"/>
      <c r="AG143" s="18"/>
      <c r="AH143" s="18"/>
      <c r="AI143" s="43"/>
      <c r="AJ143" s="18"/>
      <c r="AK143" s="18"/>
      <c r="AL143" s="43"/>
      <c r="AM143" s="18"/>
      <c r="AN143" s="18"/>
      <c r="AO143" s="43"/>
      <c r="AP143" s="18"/>
      <c r="AQ143" s="18"/>
      <c r="AR143" s="43"/>
      <c r="AS143" s="18"/>
      <c r="AT143" s="18"/>
      <c r="AU143" s="43"/>
      <c r="AV143" s="18"/>
      <c r="AW143" s="18"/>
      <c r="AX143" s="43"/>
      <c r="AY143" s="128">
        <v>99.95</v>
      </c>
      <c r="AZ143" s="128">
        <v>100</v>
      </c>
      <c r="BA143" s="43">
        <v>3.96</v>
      </c>
      <c r="BB143" s="18">
        <v>99.95</v>
      </c>
      <c r="BC143" s="18">
        <v>100</v>
      </c>
      <c r="BD143" s="43">
        <v>3.96</v>
      </c>
      <c r="BE143" s="18">
        <v>99.95</v>
      </c>
      <c r="BF143" s="18">
        <v>100</v>
      </c>
      <c r="BG143" s="43">
        <v>3.96</v>
      </c>
      <c r="BH143" s="18">
        <v>100.47975262440049</v>
      </c>
      <c r="BI143" s="18">
        <v>100.5300176332171</v>
      </c>
      <c r="BJ143" s="43">
        <v>3.87</v>
      </c>
      <c r="BK143" s="18">
        <v>100.47390065267518</v>
      </c>
      <c r="BL143" s="18">
        <v>100.52416273404219</v>
      </c>
      <c r="BM143" s="43">
        <v>3.87</v>
      </c>
      <c r="BN143" s="18">
        <v>100.46840895377815</v>
      </c>
      <c r="BO143" s="18">
        <v>100.51866828792211</v>
      </c>
      <c r="BP143" s="43">
        <v>3.87</v>
      </c>
      <c r="BQ143" s="18">
        <v>102.51311917324297</v>
      </c>
      <c r="BR143" s="18">
        <v>102.56440137392993</v>
      </c>
      <c r="BS143" s="43">
        <v>3.5150000000000001</v>
      </c>
      <c r="BT143" s="18">
        <v>102.48321275955065</v>
      </c>
      <c r="BU143" s="18">
        <v>102.53447999955043</v>
      </c>
      <c r="BV143" s="43">
        <v>3.5150000000000001</v>
      </c>
      <c r="BW143" s="18">
        <v>102.45612433724483</v>
      </c>
      <c r="BX143" s="18">
        <v>102.50737802625795</v>
      </c>
      <c r="BY143" s="43">
        <v>3.5150000000000001</v>
      </c>
      <c r="BZ143" s="20">
        <v>102.0037962093166</v>
      </c>
      <c r="CA143" s="20">
        <v>102.05482362112716</v>
      </c>
      <c r="CB143" s="21">
        <v>3.59</v>
      </c>
      <c r="CC143" s="18">
        <v>101.97964109108935</v>
      </c>
      <c r="CD143" s="18">
        <v>102.03065641929899</v>
      </c>
      <c r="CE143" s="43">
        <v>3.59</v>
      </c>
      <c r="CF143" s="18">
        <v>101.95460647785539</v>
      </c>
      <c r="CG143" s="18">
        <v>102.00560928249664</v>
      </c>
      <c r="CH143" s="166">
        <v>3.59</v>
      </c>
      <c r="CI143" s="18">
        <v>101.49830447043941</v>
      </c>
      <c r="CJ143" s="18">
        <v>101.54907900994438</v>
      </c>
      <c r="CK143" s="43">
        <v>3.67</v>
      </c>
      <c r="CL143" s="18">
        <v>101.47866177068359</v>
      </c>
      <c r="CM143" s="18">
        <v>101.52942648392555</v>
      </c>
      <c r="CN143" s="43">
        <v>3.67</v>
      </c>
      <c r="CO143" s="18">
        <v>101.45895830607675</v>
      </c>
      <c r="CP143" s="18">
        <v>101.50971316265807</v>
      </c>
      <c r="CQ143" s="43">
        <v>3.67</v>
      </c>
      <c r="CR143" s="18">
        <v>100.9232042047547</v>
      </c>
      <c r="CS143" s="18">
        <v>100.97369105027983</v>
      </c>
      <c r="CT143" s="43">
        <v>3.77</v>
      </c>
      <c r="CU143" s="18">
        <v>100.91029206409856</v>
      </c>
      <c r="CV143" s="18">
        <v>100.96077245032372</v>
      </c>
      <c r="CW143" s="43">
        <v>3.77</v>
      </c>
      <c r="CX143" s="18">
        <v>100.89775738531097</v>
      </c>
      <c r="CY143" s="18">
        <v>100.9482315010615</v>
      </c>
      <c r="CZ143" s="43">
        <v>3.77</v>
      </c>
      <c r="DA143" s="18">
        <v>102.43178921039892</v>
      </c>
      <c r="DB143" s="18">
        <v>102.48303072576179</v>
      </c>
      <c r="DC143" s="43">
        <v>3.46</v>
      </c>
      <c r="DD143" s="166">
        <v>102.1985960237304</v>
      </c>
      <c r="DE143" s="166">
        <v>102.24972088417249</v>
      </c>
      <c r="DF143" s="43">
        <v>3.5</v>
      </c>
      <c r="DG143" s="18">
        <v>102.16853975814595</v>
      </c>
      <c r="DH143" s="18">
        <v>102.21964958293742</v>
      </c>
      <c r="DI143" s="43">
        <v>3.5</v>
      </c>
      <c r="DJ143">
        <v>102.13631888763211</v>
      </c>
      <c r="DK143">
        <v>102.18741259392907</v>
      </c>
      <c r="DL143">
        <v>3.5</v>
      </c>
      <c r="DM143" s="166">
        <v>102.34252993948367</v>
      </c>
      <c r="DN143" s="166">
        <v>102.39372680288511</v>
      </c>
      <c r="DO143" s="166">
        <v>3.45</v>
      </c>
      <c r="DP143" s="43">
        <v>101.60677011062397</v>
      </c>
      <c r="DQ143" s="43">
        <v>101.657598910079</v>
      </c>
      <c r="DR143" s="43">
        <v>3.6</v>
      </c>
      <c r="DS143" s="18">
        <v>101.5822816172284</v>
      </c>
      <c r="DT143" s="18">
        <v>101.63309816631156</v>
      </c>
      <c r="DU143" s="43">
        <v>3.6</v>
      </c>
    </row>
    <row r="144" spans="1:125" x14ac:dyDescent="0.35">
      <c r="A144" s="9" t="s">
        <v>184</v>
      </c>
      <c r="B144" s="15" t="s">
        <v>149</v>
      </c>
      <c r="C144" s="16">
        <v>42576</v>
      </c>
      <c r="D144" s="16">
        <v>45863</v>
      </c>
      <c r="E144" s="30">
        <v>4.4000000000000004</v>
      </c>
      <c r="F144" s="18">
        <v>97.37941641522761</v>
      </c>
      <c r="G144" s="18">
        <v>97.428130480467843</v>
      </c>
      <c r="H144" s="43">
        <v>4.78</v>
      </c>
      <c r="I144" s="18">
        <v>96.936595536094885</v>
      </c>
      <c r="J144" s="18">
        <v>96.985088080134943</v>
      </c>
      <c r="K144" s="43">
        <v>4.8499999999999996</v>
      </c>
      <c r="L144" s="18">
        <v>97.551181236084375</v>
      </c>
      <c r="M144" s="18">
        <v>97.599981226697722</v>
      </c>
      <c r="N144" s="64">
        <v>4.76</v>
      </c>
      <c r="O144" s="18">
        <v>100.42058095246074</v>
      </c>
      <c r="P144" s="18">
        <v>100.47081636064105</v>
      </c>
      <c r="Q144" s="64">
        <v>4.33</v>
      </c>
      <c r="R144" s="18">
        <v>100.41627174385346</v>
      </c>
      <c r="S144" s="18">
        <v>100.46650499635163</v>
      </c>
      <c r="T144" s="43">
        <v>4.33</v>
      </c>
      <c r="U144" s="18">
        <v>100.41208173642251</v>
      </c>
      <c r="V144" s="18">
        <v>100.46231289286894</v>
      </c>
      <c r="W144" s="43">
        <v>4.33</v>
      </c>
      <c r="X144" s="18">
        <v>100.27690040958929</v>
      </c>
      <c r="Y144" s="18">
        <v>100.32706394156007</v>
      </c>
      <c r="Z144" s="43">
        <v>4.3499999999999996</v>
      </c>
      <c r="AA144" s="18">
        <v>100.27389075421341</v>
      </c>
      <c r="AB144" s="18">
        <v>100.32405278060371</v>
      </c>
      <c r="AC144" s="43">
        <v>4.3499999999999996</v>
      </c>
      <c r="AD144" s="18">
        <v>100.27096769224379</v>
      </c>
      <c r="AE144" s="18">
        <v>100.32112825637196</v>
      </c>
      <c r="AF144" s="43">
        <v>4.3499999999999996</v>
      </c>
      <c r="AG144" s="18">
        <v>100.26793631361095</v>
      </c>
      <c r="AH144" s="18">
        <v>100.31809536129158</v>
      </c>
      <c r="AI144" s="43">
        <v>4.3499999999999996</v>
      </c>
      <c r="AJ144" s="18">
        <v>101.72848108650248</v>
      </c>
      <c r="AK144" s="18">
        <v>101.77937077188842</v>
      </c>
      <c r="AL144" s="43">
        <v>4.12</v>
      </c>
      <c r="AM144" s="18">
        <v>101.64918930793839</v>
      </c>
      <c r="AN144" s="18">
        <v>101.70003932760218</v>
      </c>
      <c r="AO144" s="43">
        <v>4.13</v>
      </c>
      <c r="AP144" s="18">
        <v>101.6318295915962</v>
      </c>
      <c r="AQ144" s="18">
        <v>101.68267092705973</v>
      </c>
      <c r="AR144" s="43">
        <v>4.13</v>
      </c>
      <c r="AS144" s="18">
        <v>101.61604351778055</v>
      </c>
      <c r="AT144" s="18">
        <v>101.66687695625868</v>
      </c>
      <c r="AU144" s="43">
        <v>4.13</v>
      </c>
      <c r="AV144" s="18">
        <v>101.59911195446598</v>
      </c>
      <c r="AW144" s="18">
        <v>101.64993692292744</v>
      </c>
      <c r="AX144" s="43">
        <v>4.13</v>
      </c>
      <c r="AY144" s="128">
        <v>102.62666739769246</v>
      </c>
      <c r="AZ144" s="128">
        <v>102.6780064008929</v>
      </c>
      <c r="BA144" s="43">
        <v>3.96</v>
      </c>
      <c r="BB144" s="18">
        <v>102.598548827092</v>
      </c>
      <c r="BC144" s="18">
        <v>102.64987376397399</v>
      </c>
      <c r="BD144" s="43">
        <v>3.96</v>
      </c>
      <c r="BE144" s="18">
        <v>102.57033645360819</v>
      </c>
      <c r="BF144" s="18">
        <v>102.62164727724681</v>
      </c>
      <c r="BG144" s="43">
        <v>3.96</v>
      </c>
      <c r="BH144" s="18">
        <v>103.08296423203139</v>
      </c>
      <c r="BI144" s="18">
        <v>103.13453149778027</v>
      </c>
      <c r="BJ144" s="43">
        <v>3.87</v>
      </c>
      <c r="BK144" s="18">
        <v>103.04854602108698</v>
      </c>
      <c r="BL144" s="18">
        <v>103.10009606912153</v>
      </c>
      <c r="BM144" s="43">
        <v>3.87</v>
      </c>
      <c r="BN144" s="18">
        <v>103.01624674488515</v>
      </c>
      <c r="BO144" s="18">
        <v>103.06778063520275</v>
      </c>
      <c r="BP144" s="43">
        <v>3.87</v>
      </c>
      <c r="BQ144" s="18">
        <v>103.330286175387</v>
      </c>
      <c r="BR144" s="18">
        <v>103.38197716396898</v>
      </c>
      <c r="BS144" s="43">
        <v>3.81</v>
      </c>
      <c r="BT144" s="18">
        <v>105.01100661442405</v>
      </c>
      <c r="BU144" s="18">
        <v>105.06353838361585</v>
      </c>
      <c r="BV144" s="43">
        <v>3.5150000000000001</v>
      </c>
      <c r="BW144" s="18">
        <v>104.95719581394813</v>
      </c>
      <c r="BX144" s="18">
        <v>105.00970066428026</v>
      </c>
      <c r="BY144" s="43">
        <v>3.5150000000000001</v>
      </c>
      <c r="BZ144" s="20">
        <v>104.46725724403822</v>
      </c>
      <c r="CA144" s="20">
        <v>104.51951700253949</v>
      </c>
      <c r="CB144" s="21">
        <v>3.59</v>
      </c>
      <c r="CC144" s="18">
        <v>104.41443894367482</v>
      </c>
      <c r="CD144" s="18">
        <v>104.46667227981473</v>
      </c>
      <c r="CE144" s="43">
        <v>3.59</v>
      </c>
      <c r="CF144" s="18">
        <v>104.35969751335621</v>
      </c>
      <c r="CG144" s="18">
        <v>104.41190346508874</v>
      </c>
      <c r="CH144" s="166">
        <v>3.59</v>
      </c>
      <c r="CI144" s="18">
        <v>103.86655527768472</v>
      </c>
      <c r="CJ144" s="18">
        <v>103.91851453495219</v>
      </c>
      <c r="CK144" s="43">
        <v>3.67</v>
      </c>
      <c r="CL144" s="18">
        <v>103.81716894457855</v>
      </c>
      <c r="CM144" s="18">
        <v>103.86910349632672</v>
      </c>
      <c r="CN144" s="43">
        <v>3.67</v>
      </c>
      <c r="CO144" s="18">
        <v>103.76762983445036</v>
      </c>
      <c r="CP144" s="18">
        <v>103.81953960425248</v>
      </c>
      <c r="CQ144" s="43">
        <v>3.67</v>
      </c>
      <c r="CR144" s="18">
        <v>103.19347696900493</v>
      </c>
      <c r="CS144" s="18">
        <v>103.24509951876431</v>
      </c>
      <c r="CT144" s="43">
        <v>3.77</v>
      </c>
      <c r="CU144" s="18">
        <v>103.15071556854916</v>
      </c>
      <c r="CV144" s="18">
        <v>103.20231672691261</v>
      </c>
      <c r="CW144" s="43">
        <v>3.77</v>
      </c>
      <c r="CX144" s="18">
        <v>103.10920421628813</v>
      </c>
      <c r="CY144" s="18">
        <v>103.16078460859242</v>
      </c>
      <c r="CZ144" s="43">
        <v>3.77</v>
      </c>
      <c r="DA144" s="18">
        <v>103.0661750686421</v>
      </c>
      <c r="DB144" s="18">
        <v>103.11773393560989</v>
      </c>
      <c r="DC144" s="43">
        <v>3.77</v>
      </c>
      <c r="DD144" s="166">
        <v>104.3737130314133</v>
      </c>
      <c r="DE144" s="166">
        <v>104.42592599441051</v>
      </c>
      <c r="DF144" s="43">
        <v>3.5</v>
      </c>
      <c r="DG144" s="18">
        <v>104.31497433776227</v>
      </c>
      <c r="DH144" s="18">
        <v>104.36715791672061</v>
      </c>
      <c r="DI144" s="43">
        <v>3.5</v>
      </c>
      <c r="DJ144">
        <v>104.2520053758676</v>
      </c>
      <c r="DK144">
        <v>104.30415745459489</v>
      </c>
      <c r="DL144">
        <v>3.5</v>
      </c>
      <c r="DM144" s="166">
        <v>104.4325980426502</v>
      </c>
      <c r="DN144" s="166">
        <v>104.48484046288164</v>
      </c>
      <c r="DO144" s="166">
        <v>3.45</v>
      </c>
      <c r="DP144" s="43">
        <v>103.65343426122368</v>
      </c>
      <c r="DQ144" s="43">
        <v>103.70528690467602</v>
      </c>
      <c r="DR144" s="43">
        <v>3.6</v>
      </c>
      <c r="DS144" s="18">
        <v>103.59907918486833</v>
      </c>
      <c r="DT144" s="18">
        <v>103.65090463718691</v>
      </c>
      <c r="DU144" s="43">
        <v>3.6</v>
      </c>
    </row>
    <row r="145" spans="1:125" x14ac:dyDescent="0.35">
      <c r="A145" s="9" t="s">
        <v>69</v>
      </c>
      <c r="B145" s="15" t="s">
        <v>9</v>
      </c>
      <c r="C145" s="16">
        <v>38602</v>
      </c>
      <c r="D145" s="16">
        <v>45907</v>
      </c>
      <c r="E145" s="30">
        <v>4.53125</v>
      </c>
      <c r="F145" s="18">
        <v>98.24730272508404</v>
      </c>
      <c r="G145" s="18">
        <v>98.296450950559318</v>
      </c>
      <c r="H145" s="43">
        <v>4.78</v>
      </c>
      <c r="I145" s="18">
        <v>97.789962420799014</v>
      </c>
      <c r="J145" s="18">
        <v>97.838881861729874</v>
      </c>
      <c r="K145" s="43">
        <v>4.8499999999999996</v>
      </c>
      <c r="L145" s="18">
        <v>100.55107944911846</v>
      </c>
      <c r="M145" s="18">
        <v>100.60138013918805</v>
      </c>
      <c r="N145" s="64">
        <v>4.5041628591285168</v>
      </c>
      <c r="O145" s="18">
        <v>100.34385951626859</v>
      </c>
      <c r="P145" s="18">
        <v>100.39405654454086</v>
      </c>
      <c r="Q145" s="64">
        <v>4.5134643981535545</v>
      </c>
      <c r="R145" s="18">
        <v>100.11484143057341</v>
      </c>
      <c r="S145" s="18">
        <v>100.16492389251967</v>
      </c>
      <c r="T145" s="43">
        <v>4.5237891907771868</v>
      </c>
      <c r="U145" s="18">
        <v>101.18508981361518</v>
      </c>
      <c r="V145" s="18">
        <v>101.23570766744889</v>
      </c>
      <c r="W145" s="43">
        <v>4.475940460538677</v>
      </c>
      <c r="X145" s="18">
        <v>100.9717050025051</v>
      </c>
      <c r="Y145" s="18">
        <v>101.02221611056038</v>
      </c>
      <c r="Z145" s="43">
        <v>4.4853995234483133</v>
      </c>
      <c r="AA145" s="18">
        <v>100.75085866207476</v>
      </c>
      <c r="AB145" s="18">
        <v>100.80125929172061</v>
      </c>
      <c r="AC145" s="43">
        <v>4.4952315396045623</v>
      </c>
      <c r="AD145" s="18">
        <v>100.53679841257967</v>
      </c>
      <c r="AE145" s="18">
        <v>100.58709195855894</v>
      </c>
      <c r="AF145" s="43">
        <v>4.5048026658001383</v>
      </c>
      <c r="AG145" s="18">
        <v>100.31525301538535</v>
      </c>
      <c r="AH145" s="18">
        <v>100.36543573325197</v>
      </c>
      <c r="AI145" s="43">
        <v>4.5147514848069914</v>
      </c>
      <c r="AJ145" s="18">
        <v>100.09335151227769</v>
      </c>
      <c r="AK145" s="18">
        <v>100.14342322388963</v>
      </c>
      <c r="AL145" s="43">
        <v>4.5247604426997974</v>
      </c>
      <c r="AM145" s="18">
        <v>101.14841096577143</v>
      </c>
      <c r="AN145" s="18">
        <v>101.19901047100693</v>
      </c>
      <c r="AO145" s="43">
        <v>4.477563544258353</v>
      </c>
      <c r="AP145" s="18">
        <v>100.93185521879397</v>
      </c>
      <c r="AQ145" s="18">
        <v>100.98234639198996</v>
      </c>
      <c r="AR145" s="43">
        <v>4.4871704430502559</v>
      </c>
      <c r="AS145" s="18">
        <v>100.7347456965515</v>
      </c>
      <c r="AT145" s="18">
        <v>100.78513826568434</v>
      </c>
      <c r="AU145" s="43">
        <v>4.4959505716556771</v>
      </c>
      <c r="AV145" s="18">
        <v>100.52369425901865</v>
      </c>
      <c r="AW145" s="18">
        <v>100.57398124964347</v>
      </c>
      <c r="AX145" s="43">
        <v>4.5053899067121428</v>
      </c>
      <c r="AY145" s="128">
        <v>100.31910782665143</v>
      </c>
      <c r="AZ145" s="128">
        <v>100.36929247288788</v>
      </c>
      <c r="BA145" s="43">
        <v>4.5145780032513407</v>
      </c>
      <c r="BB145" s="18">
        <v>100.10734670510713</v>
      </c>
      <c r="BC145" s="18">
        <v>100.15742541781603</v>
      </c>
      <c r="BD145" s="43">
        <v>4.5241278727937226</v>
      </c>
      <c r="BE145" s="18">
        <v>101.14707637400159</v>
      </c>
      <c r="BF145" s="18">
        <v>101.19767521160739</v>
      </c>
      <c r="BG145" s="43">
        <v>4.4776226237658321</v>
      </c>
      <c r="BH145" s="18">
        <v>100.94029124828424</v>
      </c>
      <c r="BI145" s="18">
        <v>100.99078664160504</v>
      </c>
      <c r="BJ145" s="43">
        <v>4.4867954302410258</v>
      </c>
      <c r="BK145" s="18">
        <v>100.72626119765357</v>
      </c>
      <c r="BL145" s="18">
        <v>100.77664952241477</v>
      </c>
      <c r="BM145" s="43">
        <v>4.4963292801197543</v>
      </c>
      <c r="BN145" s="18">
        <v>100.5257150397925</v>
      </c>
      <c r="BO145" s="18">
        <v>100.57600304131316</v>
      </c>
      <c r="BP145" s="43">
        <v>4.5052993387883173</v>
      </c>
      <c r="BQ145" s="18">
        <v>100.3040580904709</v>
      </c>
      <c r="BR145" s="18">
        <v>100.35423520807494</v>
      </c>
      <c r="BS145" s="43">
        <v>4.5152553757246867</v>
      </c>
      <c r="BT145" s="18">
        <v>100.08896249238649</v>
      </c>
      <c r="BU145" s="18">
        <v>100.13903200839067</v>
      </c>
      <c r="BV145" s="43">
        <v>4.5249588588197316</v>
      </c>
      <c r="BW145" s="18">
        <v>101.23562856675623</v>
      </c>
      <c r="BX145" s="18">
        <v>101.28627170260754</v>
      </c>
      <c r="BY145" s="43">
        <v>4.4737059858462009</v>
      </c>
      <c r="BZ145" s="20">
        <v>101.01000549139812</v>
      </c>
      <c r="CA145" s="20">
        <v>101.06053575927776</v>
      </c>
      <c r="CB145" s="21">
        <v>4.4836987711931986</v>
      </c>
      <c r="CC145" s="18">
        <v>100.79132621981871</v>
      </c>
      <c r="CD145" s="18">
        <v>100.84174709336538</v>
      </c>
      <c r="CE145" s="43">
        <v>4.4934267112654194</v>
      </c>
      <c r="CF145" s="18">
        <v>100.56501160193157</v>
      </c>
      <c r="CG145" s="18">
        <v>100.61531926156235</v>
      </c>
      <c r="CH145" s="166">
        <v>4.503538857955057</v>
      </c>
      <c r="CI145" s="18">
        <v>100.34566207082185</v>
      </c>
      <c r="CJ145" s="18">
        <v>100.39586000082225</v>
      </c>
      <c r="CK145" s="43">
        <v>4.5133833207493703</v>
      </c>
      <c r="CL145" s="18">
        <v>100.11865379080393</v>
      </c>
      <c r="CM145" s="18">
        <v>100.16873815988387</v>
      </c>
      <c r="CN145" s="43">
        <v>4.5236169320286992</v>
      </c>
      <c r="CO145" s="18">
        <v>101.23744623699676</v>
      </c>
      <c r="CP145" s="18">
        <v>101.28809028213783</v>
      </c>
      <c r="CQ145" s="43">
        <v>4.4736256625810693</v>
      </c>
      <c r="CR145" s="18">
        <v>101.01625898659636</v>
      </c>
      <c r="CS145" s="18">
        <v>101.06679238278774</v>
      </c>
      <c r="CT145" s="43">
        <v>4.4834212041063033</v>
      </c>
      <c r="CU145" s="18">
        <v>100.78735530467948</v>
      </c>
      <c r="CV145" s="18">
        <v>100.83777419177537</v>
      </c>
      <c r="CW145" s="43">
        <v>4.4936037475226049</v>
      </c>
      <c r="CX145" s="18">
        <v>100.565502673803</v>
      </c>
      <c r="CY145" s="18">
        <v>100.61581057909254</v>
      </c>
      <c r="CZ145" s="43">
        <v>4.5035168667036221</v>
      </c>
      <c r="DA145" s="18">
        <v>100.33591039866667</v>
      </c>
      <c r="DB145" s="18">
        <v>100.38610345039186</v>
      </c>
      <c r="DC145" s="43">
        <v>4.5138219775999406</v>
      </c>
      <c r="DD145" s="166">
        <v>100.10596738926574</v>
      </c>
      <c r="DE145" s="166">
        <v>100.15604541197172</v>
      </c>
      <c r="DF145" s="43">
        <v>4.5241902087503716</v>
      </c>
      <c r="DG145" s="18">
        <v>101.24008057550127</v>
      </c>
      <c r="DH145" s="18">
        <v>101.2907259384705</v>
      </c>
      <c r="DI145" s="43">
        <v>4.4735092556770972</v>
      </c>
      <c r="DJ145">
        <v>101.01367208220759</v>
      </c>
      <c r="DK145">
        <v>101.06420418429974</v>
      </c>
      <c r="DL145">
        <v>4.4835360220487708</v>
      </c>
      <c r="DM145" s="166">
        <v>100.79423323644143</v>
      </c>
      <c r="DN145" s="166">
        <v>100.84465556422353</v>
      </c>
      <c r="DO145" s="166">
        <v>4.49329711589351</v>
      </c>
      <c r="DP145" s="43">
        <v>100.5671342532913</v>
      </c>
      <c r="DQ145" s="43">
        <v>100.61744297477868</v>
      </c>
      <c r="DR145" s="43">
        <v>4.5034438026176318</v>
      </c>
      <c r="DS145" s="18">
        <v>100.34702617336818</v>
      </c>
      <c r="DT145" s="18">
        <v>100.39722478576105</v>
      </c>
      <c r="DU145" s="43">
        <v>4.5133219664879123</v>
      </c>
    </row>
    <row r="146" spans="1:125" x14ac:dyDescent="0.35">
      <c r="A146" s="9" t="s">
        <v>82</v>
      </c>
      <c r="B146" s="15" t="s">
        <v>9</v>
      </c>
      <c r="C146" s="16">
        <v>38982</v>
      </c>
      <c r="D146" s="16">
        <v>45922</v>
      </c>
      <c r="E146" s="30">
        <v>4.53125</v>
      </c>
      <c r="F146" s="18">
        <v>98.240517416072549</v>
      </c>
      <c r="G146" s="18">
        <v>98.289662247196148</v>
      </c>
      <c r="H146" s="43">
        <v>4.78</v>
      </c>
      <c r="I146" s="18">
        <v>97.781288336260531</v>
      </c>
      <c r="J146" s="18">
        <v>97.83020343797952</v>
      </c>
      <c r="K146" s="43">
        <v>4.8499999999999996</v>
      </c>
      <c r="L146" s="18">
        <v>100.65814006836239</v>
      </c>
      <c r="M146" s="18">
        <v>100.70849431552014</v>
      </c>
      <c r="N146" s="64">
        <v>4.4993722037026735</v>
      </c>
      <c r="O146" s="18">
        <v>100.45108111109408</v>
      </c>
      <c r="P146" s="18">
        <v>100.50133177698257</v>
      </c>
      <c r="Q146" s="64">
        <v>4.5086467212743688</v>
      </c>
      <c r="R146" s="18">
        <v>100.22224093453642</v>
      </c>
      <c r="S146" s="18">
        <v>100.27237712309795</v>
      </c>
      <c r="T146" s="43">
        <v>4.5189414373185501</v>
      </c>
      <c r="U146" s="18">
        <v>100.00018992639542</v>
      </c>
      <c r="V146" s="18">
        <v>100.05021503391237</v>
      </c>
      <c r="W146" s="43">
        <v>4.5289757732795648</v>
      </c>
      <c r="X146" s="18">
        <v>101.07843886533068</v>
      </c>
      <c r="Y146" s="18">
        <v>101.12900336701418</v>
      </c>
      <c r="Z146" s="43">
        <v>4.4806631620360493</v>
      </c>
      <c r="AA146" s="18">
        <v>100.85776408594464</v>
      </c>
      <c r="AB146" s="18">
        <v>100.90821819504215</v>
      </c>
      <c r="AC146" s="43">
        <v>4.4904667638087679</v>
      </c>
      <c r="AD146" s="18">
        <v>100.64387012582465</v>
      </c>
      <c r="AE146" s="18">
        <v>100.69421723444187</v>
      </c>
      <c r="AF146" s="43">
        <v>4.5000101539595789</v>
      </c>
      <c r="AG146" s="18">
        <v>100.42249683272607</v>
      </c>
      <c r="AH146" s="18">
        <v>100.47273319932573</v>
      </c>
      <c r="AI146" s="43">
        <v>4.509930063324294</v>
      </c>
      <c r="AJ146" s="18">
        <v>100.20076771034942</v>
      </c>
      <c r="AK146" s="18">
        <v>100.25089315692789</v>
      </c>
      <c r="AL146" s="43">
        <v>4.5199098554733084</v>
      </c>
      <c r="AM146" s="18">
        <v>100.00018992639542</v>
      </c>
      <c r="AN146" s="18">
        <v>100.05021503391237</v>
      </c>
      <c r="AO146" s="43">
        <v>4.5289757732795648</v>
      </c>
      <c r="AP146" s="18">
        <v>101.03368505089614</v>
      </c>
      <c r="AQ146" s="18">
        <v>101.08422716447838</v>
      </c>
      <c r="AR146" s="43">
        <v>4.4826479136324737</v>
      </c>
      <c r="AS146" s="18">
        <v>100.83673817238736</v>
      </c>
      <c r="AT146" s="18">
        <v>100.88718176326898</v>
      </c>
      <c r="AU146" s="43">
        <v>4.4914030908629643</v>
      </c>
      <c r="AV146" s="18">
        <v>100.62586088267557</v>
      </c>
      <c r="AW146" s="18">
        <v>100.67619898216664</v>
      </c>
      <c r="AX146" s="43">
        <v>4.5008155311889029</v>
      </c>
      <c r="AY146" s="128">
        <v>100.42144326356936</v>
      </c>
      <c r="AZ146" s="128">
        <v>100.47167910312092</v>
      </c>
      <c r="BA146" s="43">
        <v>4.5099773791470827</v>
      </c>
      <c r="BB146" s="18">
        <v>100.20985687543764</v>
      </c>
      <c r="BC146" s="18">
        <v>100.25998686887206</v>
      </c>
      <c r="BD146" s="43">
        <v>4.5194998937375956</v>
      </c>
      <c r="BE146" s="18">
        <v>99.997909212533813</v>
      </c>
      <c r="BF146" s="18">
        <v>100.04793317912336</v>
      </c>
      <c r="BG146" s="43">
        <v>4.5290790684174969</v>
      </c>
      <c r="BH146" s="18">
        <v>101.04372566947544</v>
      </c>
      <c r="BI146" s="18">
        <v>101.09427280587838</v>
      </c>
      <c r="BJ146" s="43">
        <v>4.4822024771877276</v>
      </c>
      <c r="BK146" s="18">
        <v>100.82986884823842</v>
      </c>
      <c r="BL146" s="18">
        <v>100.88030900273978</v>
      </c>
      <c r="BM146" s="43">
        <v>4.4917090805867153</v>
      </c>
      <c r="BN146" s="18">
        <v>100.62948500631951</v>
      </c>
      <c r="BO146" s="18">
        <v>100.67982491877889</v>
      </c>
      <c r="BP146" s="43">
        <v>4.5006534364312616</v>
      </c>
      <c r="BQ146" s="18">
        <v>100.40800745937067</v>
      </c>
      <c r="BR146" s="18">
        <v>100.45823657765949</v>
      </c>
      <c r="BS146" s="43">
        <v>4.510580868595186</v>
      </c>
      <c r="BT146" s="18">
        <v>100.19308595310149</v>
      </c>
      <c r="BU146" s="18">
        <v>100.24320755687992</v>
      </c>
      <c r="BV146" s="43">
        <v>4.5202563948573591</v>
      </c>
      <c r="BW146" s="18">
        <v>99.998653938416666</v>
      </c>
      <c r="BX146" s="18">
        <v>100.04867827755544</v>
      </c>
      <c r="BY146" s="43">
        <v>4.5290453387393974</v>
      </c>
      <c r="BZ146" s="20">
        <v>101.11922176470745</v>
      </c>
      <c r="CA146" s="20">
        <v>101.16980666804146</v>
      </c>
      <c r="CB146" s="21">
        <v>4.4788560433528799</v>
      </c>
      <c r="CC146" s="18">
        <v>100.90070699706794</v>
      </c>
      <c r="CD146" s="18">
        <v>100.95118258836212</v>
      </c>
      <c r="CE146" s="43">
        <v>4.4885556402807039</v>
      </c>
      <c r="CF146" s="18">
        <v>100.67456262689579</v>
      </c>
      <c r="CG146" s="18">
        <v>100.7249250894405</v>
      </c>
      <c r="CH146" s="166">
        <v>4.4986382426955345</v>
      </c>
      <c r="CI146" s="18">
        <v>100.45537810393627</v>
      </c>
      <c r="CJ146" s="18">
        <v>100.50563091939595</v>
      </c>
      <c r="CK146" s="43">
        <v>4.5084538632805522</v>
      </c>
      <c r="CL146" s="18">
        <v>100.22854059344843</v>
      </c>
      <c r="CM146" s="18">
        <v>100.27867993341513</v>
      </c>
      <c r="CN146" s="43">
        <v>4.5186574085426159</v>
      </c>
      <c r="CO146" s="18">
        <v>100.00135001756102</v>
      </c>
      <c r="CP146" s="18">
        <v>100.05137570541372</v>
      </c>
      <c r="CQ146" s="43">
        <v>4.5289232337410192</v>
      </c>
      <c r="CR146" s="18">
        <v>101.12689345493031</v>
      </c>
      <c r="CS146" s="18">
        <v>101.17748219602832</v>
      </c>
      <c r="CT146" s="43">
        <v>4.4785162682945989</v>
      </c>
      <c r="CU146" s="18">
        <v>100.89815878261473</v>
      </c>
      <c r="CV146" s="18">
        <v>100.94863309916431</v>
      </c>
      <c r="CW146" s="43">
        <v>4.4886690001526244</v>
      </c>
      <c r="CX146" s="18">
        <v>100.67646995524022</v>
      </c>
      <c r="CY146" s="18">
        <v>100.72683337192618</v>
      </c>
      <c r="CZ146" s="43">
        <v>4.4985530154300628</v>
      </c>
      <c r="DA146" s="18">
        <v>100.44704719812373</v>
      </c>
      <c r="DB146" s="18">
        <v>100.49729584604674</v>
      </c>
      <c r="DC146" s="43">
        <v>4.5088277867112838</v>
      </c>
      <c r="DD146" s="166">
        <v>100.21727396570508</v>
      </c>
      <c r="DE146" s="166">
        <v>100.26740766953984</v>
      </c>
      <c r="DF146" s="43">
        <v>4.5191654051075512</v>
      </c>
      <c r="DG146" s="18">
        <v>100.00200705079678</v>
      </c>
      <c r="DH146" s="18">
        <v>100.05203306733044</v>
      </c>
      <c r="DI146" s="43">
        <v>4.5288934778073688</v>
      </c>
      <c r="DJ146">
        <v>101.12326833008576</v>
      </c>
      <c r="DK146">
        <v>101.17385525771462</v>
      </c>
      <c r="DL146">
        <v>4.4786768167109923</v>
      </c>
      <c r="DM146" s="166">
        <v>100.90399373815829</v>
      </c>
      <c r="DN146" s="166">
        <v>100.95447097364512</v>
      </c>
      <c r="DO146" s="166">
        <v>4.488409434766802</v>
      </c>
      <c r="DP146" s="43">
        <v>100.67706474259458</v>
      </c>
      <c r="DQ146" s="43">
        <v>100.72742845682299</v>
      </c>
      <c r="DR146" s="43">
        <v>4.4985264385482937</v>
      </c>
      <c r="DS146" s="18">
        <v>100.45712141744379</v>
      </c>
      <c r="DT146" s="18">
        <v>100.50737510499629</v>
      </c>
      <c r="DU146" s="43">
        <v>4.5083756244418609</v>
      </c>
    </row>
    <row r="147" spans="1:125" x14ac:dyDescent="0.35">
      <c r="A147" s="9" t="s">
        <v>300</v>
      </c>
      <c r="B147" s="191" t="s">
        <v>149</v>
      </c>
      <c r="C147" s="138">
        <v>43448</v>
      </c>
      <c r="D147" s="138">
        <v>45945</v>
      </c>
      <c r="E147" s="30"/>
      <c r="F147" s="18"/>
      <c r="G147" s="18"/>
      <c r="H147" s="43"/>
      <c r="I147" s="18"/>
      <c r="J147" s="18"/>
      <c r="K147" s="43"/>
      <c r="L147" s="18"/>
      <c r="M147" s="18"/>
      <c r="N147" s="64"/>
      <c r="O147" s="18"/>
      <c r="P147" s="18"/>
      <c r="Q147" s="64"/>
      <c r="R147" s="18"/>
      <c r="S147" s="18"/>
      <c r="T147" s="43"/>
      <c r="U147" s="18"/>
      <c r="V147" s="18"/>
      <c r="W147" s="43"/>
      <c r="X147" s="18"/>
      <c r="Y147" s="18"/>
      <c r="Z147" s="43"/>
      <c r="AA147" s="18"/>
      <c r="AB147" s="18"/>
      <c r="AC147" s="43"/>
      <c r="AD147" s="18"/>
      <c r="AE147" s="18"/>
      <c r="AF147" s="43"/>
      <c r="AG147" s="18"/>
      <c r="AH147" s="18"/>
      <c r="AI147" s="43"/>
      <c r="AJ147" s="18"/>
      <c r="AK147" s="18"/>
      <c r="AL147" s="43"/>
      <c r="AM147" s="18"/>
      <c r="AN147" s="18"/>
      <c r="AO147" s="43"/>
      <c r="AP147" s="18"/>
      <c r="AQ147" s="18"/>
      <c r="AR147" s="43"/>
      <c r="AS147" s="18"/>
      <c r="AT147" s="18"/>
      <c r="AU147" s="43"/>
      <c r="AV147" s="18"/>
      <c r="AW147" s="18"/>
      <c r="AX147" s="43"/>
      <c r="AY147" s="128"/>
      <c r="AZ147" s="128"/>
      <c r="BA147" s="43"/>
      <c r="BB147" s="18"/>
      <c r="BC147" s="18"/>
      <c r="BD147" s="43"/>
      <c r="BE147" s="18"/>
      <c r="BF147" s="18"/>
      <c r="BG147" s="43"/>
      <c r="BH147" s="18"/>
      <c r="BI147" s="18"/>
      <c r="BJ147" s="43"/>
      <c r="BK147" s="18"/>
      <c r="BL147" s="18"/>
      <c r="BM147" s="43"/>
      <c r="BN147" s="18">
        <v>99.950000000000017</v>
      </c>
      <c r="BO147" s="18">
        <v>100.00000000000001</v>
      </c>
      <c r="BP147" s="43">
        <v>3.87</v>
      </c>
      <c r="BQ147" s="18">
        <v>99.95</v>
      </c>
      <c r="BR147" s="18">
        <v>100</v>
      </c>
      <c r="BS147" s="43">
        <v>3.87</v>
      </c>
      <c r="BT147" s="18">
        <v>100.30022859154961</v>
      </c>
      <c r="BU147" s="18">
        <v>100.35040379344633</v>
      </c>
      <c r="BV147" s="43">
        <v>3.81</v>
      </c>
      <c r="BW147" s="18">
        <v>100.29668028861836</v>
      </c>
      <c r="BX147" s="18">
        <v>100.3468537154761</v>
      </c>
      <c r="BY147" s="43">
        <v>3.81</v>
      </c>
      <c r="BZ147" s="20">
        <v>99.836055172523288</v>
      </c>
      <c r="CA147" s="20">
        <v>99.885998171609089</v>
      </c>
      <c r="CB147" s="21">
        <v>3.89</v>
      </c>
      <c r="CC147" s="18">
        <v>101.5430423160082</v>
      </c>
      <c r="CD147" s="18">
        <v>101.59383923562601</v>
      </c>
      <c r="CE147" s="43">
        <v>3.59</v>
      </c>
      <c r="CF147" s="18">
        <v>101.52427001349159</v>
      </c>
      <c r="CG147" s="18">
        <v>101.57505754226271</v>
      </c>
      <c r="CH147" s="166">
        <v>3.59</v>
      </c>
      <c r="CI147" s="18">
        <v>101.05861837421867</v>
      </c>
      <c r="CJ147" s="18">
        <v>101.10917296069901</v>
      </c>
      <c r="CK147" s="43">
        <v>3.67</v>
      </c>
      <c r="CL147" s="18">
        <v>101.04519796850067</v>
      </c>
      <c r="CM147" s="18">
        <v>101.09574584142138</v>
      </c>
      <c r="CN147" s="43">
        <v>3.67</v>
      </c>
      <c r="CO147" s="18">
        <v>101.03173604664872</v>
      </c>
      <c r="CP147" s="18">
        <v>101.08227718524134</v>
      </c>
      <c r="CQ147" s="43">
        <v>3.67</v>
      </c>
      <c r="CR147" s="18">
        <v>100.4826882535185</v>
      </c>
      <c r="CS147" s="18">
        <v>100.53295473088394</v>
      </c>
      <c r="CT147" s="43">
        <v>3.77</v>
      </c>
      <c r="CU147" s="18">
        <v>100.47595744379852</v>
      </c>
      <c r="CV147" s="18">
        <v>100.52622055407555</v>
      </c>
      <c r="CW147" s="43">
        <v>3.77</v>
      </c>
      <c r="CX147" s="18">
        <v>100.46942339649628</v>
      </c>
      <c r="CY147" s="18">
        <v>100.51968323811533</v>
      </c>
      <c r="CZ147" s="43">
        <v>3.77</v>
      </c>
      <c r="DA147" s="18">
        <v>100.46265044233363</v>
      </c>
      <c r="DB147" s="18">
        <v>100.51290689578151</v>
      </c>
      <c r="DC147" s="43">
        <v>3.77</v>
      </c>
      <c r="DD147" s="166">
        <v>100.17726880180437</v>
      </c>
      <c r="DE147" s="166">
        <v>100.2273824930509</v>
      </c>
      <c r="DF147" s="43">
        <v>3.8250000000000002</v>
      </c>
      <c r="DG147" s="18">
        <v>100.17440884464619</v>
      </c>
      <c r="DH147" s="18">
        <v>100.22452110519879</v>
      </c>
      <c r="DI147" s="43">
        <v>3.8250000000000002</v>
      </c>
      <c r="DJ147">
        <v>100.17134211349105</v>
      </c>
      <c r="DK147">
        <v>100.221452839911</v>
      </c>
      <c r="DL147">
        <v>3.8250000000000002</v>
      </c>
      <c r="DM147" s="166">
        <v>102.00975582756656</v>
      </c>
      <c r="DN147" s="166">
        <v>102.0607862206769</v>
      </c>
      <c r="DO147" s="166">
        <v>3.45</v>
      </c>
      <c r="DP147" s="43">
        <v>101.24977799794912</v>
      </c>
      <c r="DQ147" s="43">
        <v>101.30042821205515</v>
      </c>
      <c r="DR147" s="43">
        <v>3.6</v>
      </c>
      <c r="DS147" s="18">
        <v>101.23157961943102</v>
      </c>
      <c r="DT147" s="18">
        <v>101.28222072979591</v>
      </c>
      <c r="DU147" s="43">
        <v>3.6</v>
      </c>
    </row>
    <row r="148" spans="1:125" x14ac:dyDescent="0.35">
      <c r="A148" s="9" t="s">
        <v>308</v>
      </c>
      <c r="B148" s="191" t="s">
        <v>149</v>
      </c>
      <c r="C148" s="138">
        <v>43480</v>
      </c>
      <c r="D148" s="138">
        <v>46037</v>
      </c>
      <c r="E148" s="30"/>
      <c r="F148" s="18"/>
      <c r="G148" s="18"/>
      <c r="H148" s="43"/>
      <c r="I148" s="18"/>
      <c r="J148" s="18"/>
      <c r="K148" s="43"/>
      <c r="L148" s="18"/>
      <c r="M148" s="18"/>
      <c r="N148" s="64"/>
      <c r="O148" s="18"/>
      <c r="P148" s="18"/>
      <c r="Q148" s="64"/>
      <c r="R148" s="18"/>
      <c r="S148" s="18"/>
      <c r="T148" s="43"/>
      <c r="U148" s="18"/>
      <c r="V148" s="18"/>
      <c r="W148" s="43"/>
      <c r="X148" s="18"/>
      <c r="Y148" s="18"/>
      <c r="Z148" s="43"/>
      <c r="AA148" s="18"/>
      <c r="AB148" s="18"/>
      <c r="AC148" s="43"/>
      <c r="AD148" s="18"/>
      <c r="AE148" s="18"/>
      <c r="AF148" s="43"/>
      <c r="AG148" s="18"/>
      <c r="AH148" s="18"/>
      <c r="AI148" s="43"/>
      <c r="AJ148" s="18"/>
      <c r="AK148" s="18"/>
      <c r="AL148" s="43"/>
      <c r="AM148" s="18"/>
      <c r="AN148" s="18"/>
      <c r="AO148" s="43"/>
      <c r="AP148" s="18"/>
      <c r="AQ148" s="18"/>
      <c r="AR148" s="43"/>
      <c r="AS148" s="18"/>
      <c r="AT148" s="18"/>
      <c r="AU148" s="43"/>
      <c r="AV148" s="18"/>
      <c r="AW148" s="18"/>
      <c r="AX148" s="43"/>
      <c r="AY148" s="128"/>
      <c r="AZ148" s="128"/>
      <c r="BA148" s="43"/>
      <c r="BB148" s="18"/>
      <c r="BC148" s="18"/>
      <c r="BD148" s="43"/>
      <c r="BE148" s="18"/>
      <c r="BF148" s="18"/>
      <c r="BG148" s="43"/>
      <c r="BH148" s="18"/>
      <c r="BI148" s="18"/>
      <c r="BJ148" s="43"/>
      <c r="BK148" s="18"/>
      <c r="BL148" s="18"/>
      <c r="BM148" s="43"/>
      <c r="BN148" s="18"/>
      <c r="BO148" s="18"/>
      <c r="BP148" s="43"/>
      <c r="BQ148" s="18">
        <v>99.949999999999989</v>
      </c>
      <c r="BR148" s="18">
        <v>99.999999999999986</v>
      </c>
      <c r="BS148" s="43">
        <v>3.81</v>
      </c>
      <c r="BT148" s="18">
        <v>99.95</v>
      </c>
      <c r="BU148" s="18">
        <v>100</v>
      </c>
      <c r="BV148" s="43">
        <v>3.81</v>
      </c>
      <c r="BW148" s="18">
        <v>99.95</v>
      </c>
      <c r="BX148" s="18">
        <v>100</v>
      </c>
      <c r="BY148" s="43">
        <v>3.81</v>
      </c>
      <c r="BZ148" s="20">
        <v>99.478761048987565</v>
      </c>
      <c r="CA148" s="20">
        <v>99.528525311643378</v>
      </c>
      <c r="CB148" s="21">
        <v>3.89</v>
      </c>
      <c r="CC148" s="18">
        <v>99.483785750267089</v>
      </c>
      <c r="CD148" s="18">
        <v>99.533552526530343</v>
      </c>
      <c r="CE148" s="43">
        <v>3.89</v>
      </c>
      <c r="CF148" s="18">
        <v>99.488994684103162</v>
      </c>
      <c r="CG148" s="18">
        <v>99.538764066136224</v>
      </c>
      <c r="CH148" s="166">
        <v>3.89</v>
      </c>
      <c r="CI148" s="18">
        <v>99.040510395999817</v>
      </c>
      <c r="CJ148" s="18">
        <v>99.090055423711661</v>
      </c>
      <c r="CK148" s="43">
        <v>3.97</v>
      </c>
      <c r="CL148" s="18">
        <v>100.74443387903936</v>
      </c>
      <c r="CM148" s="18">
        <v>100.7948312946867</v>
      </c>
      <c r="CN148" s="43">
        <v>3.67</v>
      </c>
      <c r="CO148" s="18">
        <v>100.73509651873236</v>
      </c>
      <c r="CP148" s="18">
        <v>100.78548926336404</v>
      </c>
      <c r="CQ148" s="43">
        <v>3.67</v>
      </c>
      <c r="CR148" s="18">
        <v>100.1710153254338</v>
      </c>
      <c r="CS148" s="18">
        <v>100.22112588837798</v>
      </c>
      <c r="CT148" s="43">
        <v>3.77</v>
      </c>
      <c r="CU148" s="18">
        <v>100.16834822819443</v>
      </c>
      <c r="CV148" s="18">
        <v>100.21845745692289</v>
      </c>
      <c r="CW148" s="43">
        <v>3.77</v>
      </c>
      <c r="CX148" s="18">
        <v>100.16575909846912</v>
      </c>
      <c r="CY148" s="18">
        <v>100.21586703198511</v>
      </c>
      <c r="CZ148" s="43">
        <v>3.77</v>
      </c>
      <c r="DA148" s="18">
        <v>100.1630753014074</v>
      </c>
      <c r="DB148" s="18">
        <v>100.21318189235357</v>
      </c>
      <c r="DC148" s="43">
        <v>3.77</v>
      </c>
      <c r="DD148" s="166">
        <v>99.871238333778507</v>
      </c>
      <c r="DE148" s="166">
        <v>99.921198933245122</v>
      </c>
      <c r="DF148" s="43">
        <v>3.8250000000000002</v>
      </c>
      <c r="DG148" s="18">
        <v>99.872182591910445</v>
      </c>
      <c r="DH148" s="18">
        <v>99.922143663742304</v>
      </c>
      <c r="DI148" s="43">
        <v>3.8250000000000002</v>
      </c>
      <c r="DJ148">
        <v>99.873195119606336</v>
      </c>
      <c r="DK148">
        <v>99.923156697955307</v>
      </c>
      <c r="DL148">
        <v>3.8250000000000002</v>
      </c>
      <c r="DM148" s="166">
        <v>100.25395521739409</v>
      </c>
      <c r="DN148" s="166">
        <v>100.30410727102961</v>
      </c>
      <c r="DO148" s="166">
        <v>3.75</v>
      </c>
      <c r="DP148" s="43">
        <v>99.378165439645784</v>
      </c>
      <c r="DQ148" s="43">
        <v>99.427879379335451</v>
      </c>
      <c r="DR148" s="43">
        <v>3.9249999999999998</v>
      </c>
      <c r="DS148" s="18">
        <v>99.385706415531544</v>
      </c>
      <c r="DT148" s="18">
        <v>99.43542412759534</v>
      </c>
      <c r="DU148" s="43">
        <v>3.9249999999999998</v>
      </c>
    </row>
    <row r="149" spans="1:125" x14ac:dyDescent="0.35">
      <c r="A149" s="9" t="s">
        <v>74</v>
      </c>
      <c r="B149" s="191" t="s">
        <v>9</v>
      </c>
      <c r="C149" s="16">
        <v>38735</v>
      </c>
      <c r="D149" s="16">
        <v>46040</v>
      </c>
      <c r="E149" s="30">
        <v>4.5625</v>
      </c>
      <c r="F149" s="18">
        <v>97.98888039474987</v>
      </c>
      <c r="G149" s="18">
        <v>98.037899344422073</v>
      </c>
      <c r="H149" s="43">
        <v>4.84</v>
      </c>
      <c r="I149" s="18">
        <v>97.5870493482049</v>
      </c>
      <c r="J149" s="18">
        <v>97.635867281845819</v>
      </c>
      <c r="K149" s="43">
        <v>4.9000000000000004</v>
      </c>
      <c r="L149" s="18">
        <v>100.18925857247315</v>
      </c>
      <c r="M149" s="18">
        <v>100.23937826160395</v>
      </c>
      <c r="N149" s="64">
        <v>4.5516044483963407</v>
      </c>
      <c r="O149" s="18">
        <v>99.979022830292749</v>
      </c>
      <c r="P149" s="18">
        <v>100.02903734896722</v>
      </c>
      <c r="Q149" s="64">
        <v>4.5611755555369307</v>
      </c>
      <c r="R149" s="18">
        <v>101.07744540290921</v>
      </c>
      <c r="S149" s="18">
        <v>101.12800940761301</v>
      </c>
      <c r="T149" s="43">
        <v>4.511608630216478</v>
      </c>
      <c r="U149" s="18">
        <v>100.85412664422874</v>
      </c>
      <c r="V149" s="18">
        <v>100.90457893369559</v>
      </c>
      <c r="W149" s="43">
        <v>4.5215985718527394</v>
      </c>
      <c r="X149" s="18">
        <v>100.63766994810724</v>
      </c>
      <c r="Y149" s="18">
        <v>100.68801395508478</v>
      </c>
      <c r="Z149" s="43">
        <v>4.5313238594965775</v>
      </c>
      <c r="AA149" s="18">
        <v>100.41364430658476</v>
      </c>
      <c r="AB149" s="18">
        <v>100.46387624470711</v>
      </c>
      <c r="AC149" s="43">
        <v>4.5414333694300124</v>
      </c>
      <c r="AD149" s="18">
        <v>100.19650244847588</v>
      </c>
      <c r="AE149" s="18">
        <v>100.24662576135655</v>
      </c>
      <c r="AF149" s="43">
        <v>4.5512753824366321</v>
      </c>
      <c r="AG149" s="18">
        <v>99.971767686577223</v>
      </c>
      <c r="AH149" s="18">
        <v>100.02177857586516</v>
      </c>
      <c r="AI149" s="43">
        <v>4.5615065688313123</v>
      </c>
      <c r="AJ149" s="18">
        <v>101.00543173641319</v>
      </c>
      <c r="AK149" s="18">
        <v>101.05595971627132</v>
      </c>
      <c r="AL149" s="43">
        <v>4.5148252639526207</v>
      </c>
      <c r="AM149" s="18">
        <v>100.81294497720754</v>
      </c>
      <c r="AN149" s="18">
        <v>100.8633766655403</v>
      </c>
      <c r="AO149" s="43">
        <v>4.5234456259868256</v>
      </c>
      <c r="AP149" s="18">
        <v>100.59290257464619</v>
      </c>
      <c r="AQ149" s="18">
        <v>100.64322418673956</v>
      </c>
      <c r="AR149" s="43">
        <v>4.5333404577087668</v>
      </c>
      <c r="AS149" s="18">
        <v>100.39278050799382</v>
      </c>
      <c r="AT149" s="18">
        <v>100.44300200899832</v>
      </c>
      <c r="AU149" s="43">
        <v>4.5423771778458617</v>
      </c>
      <c r="AV149" s="18">
        <v>100.17850344330151</v>
      </c>
      <c r="AW149" s="18">
        <v>100.2286177521776</v>
      </c>
      <c r="AX149" s="43">
        <v>4.5520931070616042</v>
      </c>
      <c r="AY149" s="128">
        <v>99.970790192370941</v>
      </c>
      <c r="AZ149" s="128">
        <v>100.02080059266727</v>
      </c>
      <c r="BA149" s="43">
        <v>4.5615511703217519</v>
      </c>
      <c r="BB149" s="18">
        <v>101.04316731706724</v>
      </c>
      <c r="BC149" s="18">
        <v>101.09371417415431</v>
      </c>
      <c r="BD149" s="43">
        <v>4.513139157336898</v>
      </c>
      <c r="BE149" s="18">
        <v>100.8266676135602</v>
      </c>
      <c r="BF149" s="18">
        <v>100.87710616664351</v>
      </c>
      <c r="BG149" s="43">
        <v>4.5228299793443689</v>
      </c>
      <c r="BH149" s="18">
        <v>100.61680654530153</v>
      </c>
      <c r="BI149" s="18">
        <v>100.6671401153592</v>
      </c>
      <c r="BJ149" s="43">
        <v>4.5322634523754397</v>
      </c>
      <c r="BK149" s="18">
        <v>100.39959278338812</v>
      </c>
      <c r="BL149" s="18">
        <v>100.44981769223423</v>
      </c>
      <c r="BM149" s="43">
        <v>4.5420689701786552</v>
      </c>
      <c r="BN149" s="18">
        <v>100.19606348804884</v>
      </c>
      <c r="BO149" s="18">
        <v>100.2461865813395</v>
      </c>
      <c r="BP149" s="43">
        <v>4.5512953216409873</v>
      </c>
      <c r="BQ149" s="18">
        <v>99.971109376817566</v>
      </c>
      <c r="BR149" s="18">
        <v>100.02111993678595</v>
      </c>
      <c r="BS149" s="43">
        <v>4.5615366063522709</v>
      </c>
      <c r="BT149" s="18">
        <v>101.08124742470393</v>
      </c>
      <c r="BU149" s="18">
        <v>101.13181333136961</v>
      </c>
      <c r="BV149" s="43">
        <v>4.5114389327228439</v>
      </c>
      <c r="BW149" s="18">
        <v>100.87487037520695</v>
      </c>
      <c r="BX149" s="18">
        <v>100.92533304172781</v>
      </c>
      <c r="BY149" s="43">
        <v>4.5206687582726364</v>
      </c>
      <c r="BZ149" s="20">
        <v>100.64604307994837</v>
      </c>
      <c r="CA149" s="20">
        <v>100.69639127558615</v>
      </c>
      <c r="CB149" s="21">
        <v>4.5309468812177567</v>
      </c>
      <c r="CC149" s="18">
        <v>100.42425820193796</v>
      </c>
      <c r="CD149" s="18">
        <v>100.47449544966278</v>
      </c>
      <c r="CE149" s="43">
        <v>4.5409533828271771</v>
      </c>
      <c r="CF149" s="18">
        <v>100.19472954310554</v>
      </c>
      <c r="CG149" s="18">
        <v>100.24485196909008</v>
      </c>
      <c r="CH149" s="166">
        <v>4.5513559154207943</v>
      </c>
      <c r="CI149" s="18">
        <v>99.972264886773729</v>
      </c>
      <c r="CJ149" s="18">
        <v>100.02227602478612</v>
      </c>
      <c r="CK149" s="43">
        <v>4.5614838827196706</v>
      </c>
      <c r="CL149" s="18">
        <v>101.11801177935679</v>
      </c>
      <c r="CM149" s="18">
        <v>101.16859607739548</v>
      </c>
      <c r="CN149" s="43">
        <v>4.5097986696480588</v>
      </c>
      <c r="CO149" s="18">
        <v>100.88662064162601</v>
      </c>
      <c r="CP149" s="18">
        <v>100.93708918621911</v>
      </c>
      <c r="CQ149" s="43">
        <v>4.520142235905606</v>
      </c>
      <c r="CR149" s="18">
        <v>100.66235717745987</v>
      </c>
      <c r="CS149" s="18">
        <v>100.71271353422698</v>
      </c>
      <c r="CT149" s="43">
        <v>4.5302125619417897</v>
      </c>
      <c r="CU149" s="18">
        <v>100.43026996368901</v>
      </c>
      <c r="CV149" s="18">
        <v>100.4805102187984</v>
      </c>
      <c r="CW149" s="43">
        <v>4.5406815610958393</v>
      </c>
      <c r="CX149" s="18">
        <v>100.20533186511115</v>
      </c>
      <c r="CY149" s="18">
        <v>100.2554595949086</v>
      </c>
      <c r="CZ149" s="43">
        <v>4.550874354808407</v>
      </c>
      <c r="DA149" s="18">
        <v>99.972546481348488</v>
      </c>
      <c r="DB149" s="18">
        <v>100.02255776022859</v>
      </c>
      <c r="DC149" s="43">
        <v>4.5614710343011851</v>
      </c>
      <c r="DD149" s="166">
        <v>101.09250778300995</v>
      </c>
      <c r="DE149" s="166">
        <v>101.14307932267128</v>
      </c>
      <c r="DF149" s="43">
        <v>4.510936418540811</v>
      </c>
      <c r="DG149" s="18">
        <v>100.87803093534947</v>
      </c>
      <c r="DH149" s="18">
        <v>100.92849518294094</v>
      </c>
      <c r="DI149" s="43">
        <v>4.5205271234155484</v>
      </c>
      <c r="DJ149">
        <v>100.64841896954752</v>
      </c>
      <c r="DK149">
        <v>100.69876835372438</v>
      </c>
      <c r="DL149">
        <v>4.5308399244500333</v>
      </c>
      <c r="DM149" s="166">
        <v>100.42587526539262</v>
      </c>
      <c r="DN149" s="166">
        <v>100.47611332205364</v>
      </c>
      <c r="DO149" s="166">
        <v>4.5408802641240014</v>
      </c>
      <c r="DP149" s="43">
        <v>100.19556303993605</v>
      </c>
      <c r="DQ149" s="43">
        <v>100.24568588287748</v>
      </c>
      <c r="DR149" s="43">
        <v>4.5513180540563294</v>
      </c>
      <c r="DS149" s="18">
        <v>99.972340632574799</v>
      </c>
      <c r="DT149" s="18">
        <v>100.02235180847903</v>
      </c>
      <c r="DU149" s="43">
        <v>4.5614804266312312</v>
      </c>
    </row>
    <row r="150" spans="1:125" x14ac:dyDescent="0.35">
      <c r="A150" s="9" t="s">
        <v>88</v>
      </c>
      <c r="B150" s="191" t="s">
        <v>9</v>
      </c>
      <c r="C150" s="16">
        <v>39169</v>
      </c>
      <c r="D150" s="16">
        <v>46109</v>
      </c>
      <c r="E150" s="30">
        <v>4.53125</v>
      </c>
      <c r="F150" s="18">
        <v>97.730288268707838</v>
      </c>
      <c r="G150" s="18">
        <v>97.779177857636654</v>
      </c>
      <c r="H150" s="43">
        <v>4.84</v>
      </c>
      <c r="I150" s="18">
        <v>97.323256074503576</v>
      </c>
      <c r="J150" s="18">
        <v>97.371942045526339</v>
      </c>
      <c r="K150" s="43">
        <v>4.9000000000000004</v>
      </c>
      <c r="L150" s="18">
        <v>100.70094102529534</v>
      </c>
      <c r="M150" s="18">
        <v>100.75131668363714</v>
      </c>
      <c r="N150" s="64">
        <v>4.4974598339278211</v>
      </c>
      <c r="O150" s="18">
        <v>100.49394642323978</v>
      </c>
      <c r="P150" s="18">
        <v>100.54421853250602</v>
      </c>
      <c r="Q150" s="64">
        <v>4.5067235750955117</v>
      </c>
      <c r="R150" s="18">
        <v>100.26517737163344</v>
      </c>
      <c r="S150" s="18">
        <v>100.31533503915301</v>
      </c>
      <c r="T150" s="43">
        <v>4.5170062964266187</v>
      </c>
      <c r="U150" s="18">
        <v>100.04319537832795</v>
      </c>
      <c r="V150" s="18">
        <v>100.0932419993276</v>
      </c>
      <c r="W150" s="43">
        <v>4.5270289077362875</v>
      </c>
      <c r="X150" s="18">
        <v>101.1211091907813</v>
      </c>
      <c r="Y150" s="18">
        <v>101.17169503830044</v>
      </c>
      <c r="Z150" s="43">
        <v>4.4787724454795486</v>
      </c>
      <c r="AA150" s="18">
        <v>100.90050299849025</v>
      </c>
      <c r="AB150" s="18">
        <v>100.95097848773412</v>
      </c>
      <c r="AC150" s="43">
        <v>4.4885647151508907</v>
      </c>
      <c r="AD150" s="18">
        <v>100.68667551794452</v>
      </c>
      <c r="AE150" s="18">
        <v>100.7370440399645</v>
      </c>
      <c r="AF150" s="43">
        <v>4.4980970438266556</v>
      </c>
      <c r="AG150" s="18">
        <v>100.4653710290434</v>
      </c>
      <c r="AH150" s="18">
        <v>100.51562884346512</v>
      </c>
      <c r="AI150" s="43">
        <v>4.5080054237700695</v>
      </c>
      <c r="AJ150" s="18">
        <v>100.24371082145819</v>
      </c>
      <c r="AK150" s="18">
        <v>100.29385775033336</v>
      </c>
      <c r="AL150" s="43">
        <v>4.5179735844640385</v>
      </c>
      <c r="AM150" s="18">
        <v>100.04319537832795</v>
      </c>
      <c r="AN150" s="18">
        <v>100.0932419993276</v>
      </c>
      <c r="AO150" s="43">
        <v>4.5270289077362875</v>
      </c>
      <c r="AP150" s="18">
        <v>101.07439345305697</v>
      </c>
      <c r="AQ150" s="18">
        <v>101.12495593102247</v>
      </c>
      <c r="AR150" s="43">
        <v>4.4808424965750042</v>
      </c>
      <c r="AS150" s="18">
        <v>100.87751159445824</v>
      </c>
      <c r="AT150" s="18">
        <v>100.92797558224936</v>
      </c>
      <c r="AU150" s="43">
        <v>4.4895877221943712</v>
      </c>
      <c r="AV150" s="18">
        <v>100.66670392363305</v>
      </c>
      <c r="AW150" s="18">
        <v>100.71706245486048</v>
      </c>
      <c r="AX150" s="43">
        <v>4.4989894359069718</v>
      </c>
      <c r="AY150" s="128">
        <v>100.46235379082216</v>
      </c>
      <c r="AZ150" s="128">
        <v>100.51261009587009</v>
      </c>
      <c r="BA150" s="43">
        <v>4.5081408150460343</v>
      </c>
      <c r="BB150" s="18">
        <v>100.25083725567831</v>
      </c>
      <c r="BC150" s="18">
        <v>100.30098774955307</v>
      </c>
      <c r="BD150" s="43">
        <v>4.5176524196494672</v>
      </c>
      <c r="BE150" s="18">
        <v>100.03895956503337</v>
      </c>
      <c r="BF150" s="18">
        <v>100.0890040670669</v>
      </c>
      <c r="BG150" s="43">
        <v>4.5272205895502102</v>
      </c>
      <c r="BH150" s="18">
        <v>101.08507599349005</v>
      </c>
      <c r="BI150" s="18">
        <v>101.13564381539774</v>
      </c>
      <c r="BJ150" s="43">
        <v>4.4803689669201709</v>
      </c>
      <c r="BK150" s="18">
        <v>100.87128842474627</v>
      </c>
      <c r="BL150" s="18">
        <v>100.92174929939596</v>
      </c>
      <c r="BM150" s="43">
        <v>4.4898647035511905</v>
      </c>
      <c r="BN150" s="18">
        <v>100.67096947241366</v>
      </c>
      <c r="BO150" s="18">
        <v>100.7213301374824</v>
      </c>
      <c r="BP150" s="43">
        <v>4.4987988083705241</v>
      </c>
      <c r="BQ150" s="18">
        <v>100.44956364575057</v>
      </c>
      <c r="BR150" s="18">
        <v>100.49981355252683</v>
      </c>
      <c r="BS150" s="43">
        <v>4.5087148322237578</v>
      </c>
      <c r="BT150" s="18">
        <v>100.23471173674778</v>
      </c>
      <c r="BU150" s="18">
        <v>100.28485416382969</v>
      </c>
      <c r="BV150" s="43">
        <v>4.5183792086864418</v>
      </c>
      <c r="BW150" s="18">
        <v>100.04034268429025</v>
      </c>
      <c r="BX150" s="18">
        <v>100.09038787822936</v>
      </c>
      <c r="BY150" s="43">
        <v>4.5271579979415693</v>
      </c>
      <c r="BZ150" s="20">
        <v>101.16288526600172</v>
      </c>
      <c r="CA150" s="20">
        <v>101.21349201200772</v>
      </c>
      <c r="CB150" s="21">
        <v>4.4769228982460394</v>
      </c>
      <c r="CC150" s="18">
        <v>100.94443626528296</v>
      </c>
      <c r="CD150" s="18">
        <v>100.99493373214902</v>
      </c>
      <c r="CE150" s="43">
        <v>4.4866111918221883</v>
      </c>
      <c r="CF150" s="18">
        <v>100.71835995833159</v>
      </c>
      <c r="CG150" s="18">
        <v>100.76874433049683</v>
      </c>
      <c r="CH150" s="166">
        <v>4.4966820119724913</v>
      </c>
      <c r="CI150" s="18">
        <v>100.49924140387068</v>
      </c>
      <c r="CJ150" s="18">
        <v>100.54951616195166</v>
      </c>
      <c r="CK150" s="43">
        <v>4.5064861303774659</v>
      </c>
      <c r="CL150" s="18">
        <v>100.27247216521981</v>
      </c>
      <c r="CM150" s="18">
        <v>100.32263348196078</v>
      </c>
      <c r="CN150" s="43">
        <v>4.5166776855142796</v>
      </c>
      <c r="CO150" s="18">
        <v>100.04534996743219</v>
      </c>
      <c r="CP150" s="18">
        <v>100.09539766626531</v>
      </c>
      <c r="CQ150" s="43">
        <v>4.5269314130784917</v>
      </c>
      <c r="CR150" s="18">
        <v>101.17112436673051</v>
      </c>
      <c r="CS150" s="18">
        <v>101.22173523434768</v>
      </c>
      <c r="CT150" s="43">
        <v>4.4765583098425346</v>
      </c>
      <c r="CU150" s="18">
        <v>100.9424572633099</v>
      </c>
      <c r="CV150" s="18">
        <v>100.99295374017998</v>
      </c>
      <c r="CW150" s="43">
        <v>4.4866991529501572</v>
      </c>
      <c r="CX150" s="18">
        <v>100.72083392346701</v>
      </c>
      <c r="CY150" s="18">
        <v>100.77121953323362</v>
      </c>
      <c r="CZ150" s="43">
        <v>4.4965715617896498</v>
      </c>
      <c r="DA150" s="18">
        <v>100.49147893850778</v>
      </c>
      <c r="DB150" s="18">
        <v>100.54174981341448</v>
      </c>
      <c r="DC150" s="43">
        <v>4.5068342339466936</v>
      </c>
      <c r="DD150" s="166">
        <v>100.26177358177779</v>
      </c>
      <c r="DE150" s="166">
        <v>100.31192954655106</v>
      </c>
      <c r="DF150" s="43">
        <v>4.5171596444042228</v>
      </c>
      <c r="DG150" s="18">
        <v>100.04657025734932</v>
      </c>
      <c r="DH150" s="18">
        <v>100.09661856663263</v>
      </c>
      <c r="DI150" s="43">
        <v>4.5268761971051239</v>
      </c>
      <c r="DJ150">
        <v>101.16708385607556</v>
      </c>
      <c r="DK150">
        <v>101.21769270242677</v>
      </c>
      <c r="DL150">
        <v>4.4767370990381803</v>
      </c>
      <c r="DM150" s="166">
        <v>100.94787493125334</v>
      </c>
      <c r="DN150" s="166">
        <v>100.99837411831248</v>
      </c>
      <c r="DO150" s="166">
        <v>4.4864583608959485</v>
      </c>
      <c r="DP150" s="43">
        <v>100.72101389509197</v>
      </c>
      <c r="DQ150" s="43">
        <v>100.77139959488942</v>
      </c>
      <c r="DR150" s="43">
        <v>4.4965635271674849</v>
      </c>
      <c r="DS150" s="18">
        <v>100.50113643731481</v>
      </c>
      <c r="DT150" s="18">
        <v>100.5514121433865</v>
      </c>
      <c r="DU150" s="43">
        <v>4.5064011567917408</v>
      </c>
    </row>
    <row r="151" spans="1:125" x14ac:dyDescent="0.35">
      <c r="A151" s="9" t="s">
        <v>314</v>
      </c>
      <c r="B151" s="191" t="s">
        <v>149</v>
      </c>
      <c r="C151" s="153">
        <v>43570</v>
      </c>
      <c r="D151" s="153">
        <v>46127</v>
      </c>
      <c r="E151" s="154">
        <v>3.89</v>
      </c>
      <c r="F151" s="18"/>
      <c r="G151" s="18"/>
      <c r="H151" s="43"/>
      <c r="I151" s="18"/>
      <c r="J151" s="18"/>
      <c r="K151" s="43"/>
      <c r="L151" s="18"/>
      <c r="M151" s="18"/>
      <c r="N151" s="64"/>
      <c r="O151" s="18"/>
      <c r="P151" s="18"/>
      <c r="Q151" s="64"/>
      <c r="R151" s="18"/>
      <c r="S151" s="18"/>
      <c r="T151" s="43"/>
      <c r="U151" s="18"/>
      <c r="V151" s="18"/>
      <c r="W151" s="43"/>
      <c r="X151" s="18"/>
      <c r="Y151" s="18"/>
      <c r="Z151" s="43"/>
      <c r="AA151" s="18"/>
      <c r="AB151" s="18"/>
      <c r="AC151" s="43"/>
      <c r="AD151" s="18"/>
      <c r="AE151" s="18"/>
      <c r="AF151" s="43"/>
      <c r="AG151" s="18"/>
      <c r="AH151" s="18"/>
      <c r="AI151" s="43"/>
      <c r="AJ151" s="18"/>
      <c r="AK151" s="18"/>
      <c r="AL151" s="43"/>
      <c r="AM151" s="18"/>
      <c r="AN151" s="18"/>
      <c r="AO151" s="43"/>
      <c r="AP151" s="18"/>
      <c r="AQ151" s="18"/>
      <c r="AR151" s="43"/>
      <c r="AS151" s="18"/>
      <c r="AT151" s="18"/>
      <c r="AU151" s="43"/>
      <c r="AV151" s="18"/>
      <c r="AW151" s="18"/>
      <c r="AX151" s="43"/>
      <c r="AY151" s="128"/>
      <c r="AZ151" s="128"/>
      <c r="BA151" s="43"/>
      <c r="BB151" s="18"/>
      <c r="BC151" s="18"/>
      <c r="BD151" s="43"/>
      <c r="BE151" s="18"/>
      <c r="BF151" s="18"/>
      <c r="BG151" s="43"/>
      <c r="BH151" s="18"/>
      <c r="BI151" s="18"/>
      <c r="BJ151" s="43"/>
      <c r="BK151" s="18"/>
      <c r="BL151" s="18"/>
      <c r="BM151" s="43"/>
      <c r="BN151" s="18"/>
      <c r="BO151" s="18"/>
      <c r="BP151" s="43"/>
      <c r="BQ151" s="18"/>
      <c r="BR151" s="18"/>
      <c r="BS151" s="43"/>
      <c r="BT151" s="18"/>
      <c r="BU151" s="18"/>
      <c r="BV151" s="43"/>
      <c r="BW151" s="18"/>
      <c r="BX151" s="18"/>
      <c r="BY151" s="43"/>
      <c r="BZ151" s="20">
        <v>99.949999999999989</v>
      </c>
      <c r="CA151" s="20">
        <v>99.999999999999986</v>
      </c>
      <c r="CB151" s="21">
        <v>3.89</v>
      </c>
      <c r="CC151" s="18">
        <v>99.95</v>
      </c>
      <c r="CD151" s="18">
        <v>100</v>
      </c>
      <c r="CE151" s="43">
        <v>3.89</v>
      </c>
      <c r="CF151" s="18">
        <v>99.95</v>
      </c>
      <c r="CG151" s="18">
        <v>100</v>
      </c>
      <c r="CH151" s="166">
        <v>3.89</v>
      </c>
      <c r="CI151" s="18">
        <v>99.480213095785885</v>
      </c>
      <c r="CJ151" s="18">
        <v>99.529978084828301</v>
      </c>
      <c r="CK151" s="43">
        <v>3.97</v>
      </c>
      <c r="CL151" s="18">
        <v>99.485377811021792</v>
      </c>
      <c r="CM151" s="18">
        <v>99.53514538371364</v>
      </c>
      <c r="CN151" s="43">
        <v>3.97</v>
      </c>
      <c r="CO151" s="18">
        <v>99.490559798780666</v>
      </c>
      <c r="CP151" s="18">
        <v>99.540329963762545</v>
      </c>
      <c r="CQ151" s="43">
        <v>3.97</v>
      </c>
      <c r="CR151" s="18">
        <v>98.874684925770751</v>
      </c>
      <c r="CS151" s="18">
        <v>98.924146999270377</v>
      </c>
      <c r="CT151" s="43">
        <v>4.08</v>
      </c>
      <c r="CU151" s="18">
        <v>100.62820429774057</v>
      </c>
      <c r="CV151" s="18">
        <v>100.67854356952532</v>
      </c>
      <c r="CW151" s="43">
        <v>3.77</v>
      </c>
      <c r="CX151" s="18">
        <v>100.62050811288933</v>
      </c>
      <c r="CY151" s="18">
        <v>100.67084353465665</v>
      </c>
      <c r="CZ151" s="43">
        <v>3.77</v>
      </c>
      <c r="DA151" s="18">
        <v>100.61253052949981</v>
      </c>
      <c r="DB151" s="18">
        <v>100.66286196048004</v>
      </c>
      <c r="DC151" s="43">
        <v>3.77</v>
      </c>
      <c r="DD151" s="166">
        <v>100.30392104843045</v>
      </c>
      <c r="DE151" s="166">
        <v>100.35409809747918</v>
      </c>
      <c r="DF151" s="43">
        <v>3.8250000000000002</v>
      </c>
      <c r="DG151" s="18">
        <v>100.29986731248452</v>
      </c>
      <c r="DH151" s="18">
        <v>100.35004233365134</v>
      </c>
      <c r="DI151" s="43">
        <v>3.8250000000000002</v>
      </c>
      <c r="DJ151">
        <v>100.29552049271329</v>
      </c>
      <c r="DK151">
        <v>100.34569333938298</v>
      </c>
      <c r="DL151">
        <v>3.8250000000000002</v>
      </c>
      <c r="DM151" s="166">
        <v>100.68678900069835</v>
      </c>
      <c r="DN151" s="166">
        <v>100.7371575794881</v>
      </c>
      <c r="DO151" s="166">
        <v>3.75</v>
      </c>
      <c r="DP151" s="43">
        <v>99.769121985944579</v>
      </c>
      <c r="DQ151" s="43">
        <v>99.81903150169542</v>
      </c>
      <c r="DR151" s="43">
        <v>3.9249999999999998</v>
      </c>
      <c r="DS151" s="18">
        <v>99.771395173814057</v>
      </c>
      <c r="DT151" s="18">
        <v>99.821305826727411</v>
      </c>
      <c r="DU151" s="43">
        <v>3.9249999999999998</v>
      </c>
    </row>
    <row r="152" spans="1:125" x14ac:dyDescent="0.35">
      <c r="A152" s="9" t="s">
        <v>78</v>
      </c>
      <c r="B152" s="191" t="s">
        <v>9</v>
      </c>
      <c r="C152" s="16">
        <v>38841</v>
      </c>
      <c r="D152" s="16">
        <v>46146</v>
      </c>
      <c r="E152" s="30">
        <v>4.5625</v>
      </c>
      <c r="F152" s="18">
        <v>97.936889743458096</v>
      </c>
      <c r="G152" s="18">
        <v>97.985882684800487</v>
      </c>
      <c r="H152" s="43">
        <v>4.84</v>
      </c>
      <c r="I152" s="18">
        <v>97.52393001125921</v>
      </c>
      <c r="J152" s="18">
        <v>97.572716369443924</v>
      </c>
      <c r="K152" s="43">
        <v>4.9000000000000004</v>
      </c>
      <c r="L152" s="18">
        <v>100.97663618245016</v>
      </c>
      <c r="M152" s="18">
        <v>101.02714975732883</v>
      </c>
      <c r="N152" s="64">
        <v>4.5161127587577239</v>
      </c>
      <c r="O152" s="18">
        <v>100.76758433561393</v>
      </c>
      <c r="P152" s="18">
        <v>100.81799333228007</v>
      </c>
      <c r="Q152" s="64">
        <v>4.5254818601305882</v>
      </c>
      <c r="R152" s="18">
        <v>100.53654163081694</v>
      </c>
      <c r="S152" s="18">
        <v>100.5868350483411</v>
      </c>
      <c r="T152" s="43">
        <v>4.5358818555204614</v>
      </c>
      <c r="U152" s="18">
        <v>100.31235343844823</v>
      </c>
      <c r="V152" s="18">
        <v>100.36253470580112</v>
      </c>
      <c r="W152" s="43">
        <v>4.5460191030192068</v>
      </c>
      <c r="X152" s="18">
        <v>100.09505402429998</v>
      </c>
      <c r="Y152" s="18">
        <v>100.14512658759378</v>
      </c>
      <c r="Z152" s="43">
        <v>4.5558881949281131</v>
      </c>
      <c r="AA152" s="18">
        <v>101.12215398632129</v>
      </c>
      <c r="AB152" s="18">
        <v>101.17274035649953</v>
      </c>
      <c r="AC152" s="43">
        <v>4.5096139374333912</v>
      </c>
      <c r="AD152" s="18">
        <v>100.91609979136669</v>
      </c>
      <c r="AE152" s="18">
        <v>100.96658308290814</v>
      </c>
      <c r="AF152" s="43">
        <v>4.5188218326191434</v>
      </c>
      <c r="AG152" s="18">
        <v>100.70281922219856</v>
      </c>
      <c r="AH152" s="18">
        <v>100.7531958201086</v>
      </c>
      <c r="AI152" s="43">
        <v>4.5283923381906295</v>
      </c>
      <c r="AJ152" s="18">
        <v>100.48917426995062</v>
      </c>
      <c r="AK152" s="18">
        <v>100.5394439919466</v>
      </c>
      <c r="AL152" s="43">
        <v>4.5380199241657486</v>
      </c>
      <c r="AM152" s="18">
        <v>100.29589092283049</v>
      </c>
      <c r="AN152" s="18">
        <v>100.34606395480789</v>
      </c>
      <c r="AO152" s="43">
        <v>4.5467652842415216</v>
      </c>
      <c r="AP152" s="18">
        <v>100.07468968385569</v>
      </c>
      <c r="AQ152" s="18">
        <v>100.12475205988564</v>
      </c>
      <c r="AR152" s="43">
        <v>4.5568152790741721</v>
      </c>
      <c r="AS152" s="18">
        <v>101.16173923992518</v>
      </c>
      <c r="AT152" s="18">
        <v>101.21234541263149</v>
      </c>
      <c r="AU152" s="43">
        <v>4.5078492958533802</v>
      </c>
      <c r="AV152" s="18">
        <v>100.9454381177227</v>
      </c>
      <c r="AW152" s="18">
        <v>100.99593608576558</v>
      </c>
      <c r="AX152" s="43">
        <v>4.5175085026446338</v>
      </c>
      <c r="AY152" s="128">
        <v>100.73576954157387</v>
      </c>
      <c r="AZ152" s="128">
        <v>100.78616262288531</v>
      </c>
      <c r="BA152" s="43">
        <v>4.5269111168282556</v>
      </c>
      <c r="BB152" s="18">
        <v>100.51875501592507</v>
      </c>
      <c r="BC152" s="18">
        <v>100.56903953569291</v>
      </c>
      <c r="BD152" s="43">
        <v>4.5366844717461232</v>
      </c>
      <c r="BE152" s="18">
        <v>100.30137703975122</v>
      </c>
      <c r="BF152" s="18">
        <v>100.35155281615928</v>
      </c>
      <c r="BG152" s="43">
        <v>4.5465165928805789</v>
      </c>
      <c r="BH152" s="18">
        <v>100.09066462972586</v>
      </c>
      <c r="BI152" s="18">
        <v>100.14073499722447</v>
      </c>
      <c r="BJ152" s="43">
        <v>4.5560879896941593</v>
      </c>
      <c r="BK152" s="18">
        <v>101.20790222134319</v>
      </c>
      <c r="BL152" s="18">
        <v>101.25853148708673</v>
      </c>
      <c r="BM152" s="43">
        <v>4.50579317416019</v>
      </c>
      <c r="BN152" s="18">
        <v>100.99407585031001</v>
      </c>
      <c r="BO152" s="18">
        <v>101.0445981493847</v>
      </c>
      <c r="BP152" s="43">
        <v>4.5153329159217233</v>
      </c>
      <c r="BQ152" s="18">
        <v>100.75776881626766</v>
      </c>
      <c r="BR152" s="18">
        <v>100.80817290271901</v>
      </c>
      <c r="BS152" s="43">
        <v>4.5259227189871423</v>
      </c>
      <c r="BT152" s="18">
        <v>100.52848494397253</v>
      </c>
      <c r="BU152" s="18">
        <v>100.57877433113809</v>
      </c>
      <c r="BV152" s="43">
        <v>4.5362453761653168</v>
      </c>
      <c r="BW152" s="18">
        <v>100.32108364038305</v>
      </c>
      <c r="BX152" s="18">
        <v>100.37126927502055</v>
      </c>
      <c r="BY152" s="43">
        <v>4.5456234965990125</v>
      </c>
      <c r="BZ152" s="20">
        <v>100.09112125929212</v>
      </c>
      <c r="CA152" s="20">
        <v>100.14119185521973</v>
      </c>
      <c r="CB152" s="21">
        <v>4.5560672041893477</v>
      </c>
      <c r="CC152" s="18">
        <v>101.25865078253746</v>
      </c>
      <c r="CD152" s="18">
        <v>101.30930543525508</v>
      </c>
      <c r="CE152" s="43">
        <v>4.5035349718351494</v>
      </c>
      <c r="CF152" s="18">
        <v>101.02495857353568</v>
      </c>
      <c r="CG152" s="18">
        <v>101.07549632169653</v>
      </c>
      <c r="CH152" s="166">
        <v>4.5139526057619053</v>
      </c>
      <c r="CI152" s="18">
        <v>100.7984703966028</v>
      </c>
      <c r="CJ152" s="18">
        <v>100.8488948440248</v>
      </c>
      <c r="CK152" s="43">
        <v>4.5240951892001062</v>
      </c>
      <c r="CL152" s="18">
        <v>100.56408652612711</v>
      </c>
      <c r="CM152" s="18">
        <v>100.61439372298859</v>
      </c>
      <c r="CN152" s="43">
        <v>4.5346394597988322</v>
      </c>
      <c r="CO152" s="18">
        <v>100.32935037142053</v>
      </c>
      <c r="CP152" s="18">
        <v>100.37954014149128</v>
      </c>
      <c r="CQ152" s="43">
        <v>4.5452489556824718</v>
      </c>
      <c r="CR152" s="18">
        <v>100.10185043050754</v>
      </c>
      <c r="CS152" s="18">
        <v>100.15192639370439</v>
      </c>
      <c r="CT152" s="43">
        <v>4.5555788733054285</v>
      </c>
      <c r="CU152" s="18">
        <v>101.22458092635152</v>
      </c>
      <c r="CV152" s="18">
        <v>101.27521853561933</v>
      </c>
      <c r="CW152" s="43">
        <v>4.5050507576987666</v>
      </c>
      <c r="CX152" s="18">
        <v>101.00175057877924</v>
      </c>
      <c r="CY152" s="18">
        <v>101.0522767171378</v>
      </c>
      <c r="CZ152" s="43">
        <v>4.5149898134123188</v>
      </c>
      <c r="DA152" s="18">
        <v>100.77114433904889</v>
      </c>
      <c r="DB152" s="18">
        <v>100.82155511660719</v>
      </c>
      <c r="DC152" s="43">
        <v>4.5253219856836662</v>
      </c>
      <c r="DD152" s="166">
        <v>100.54018363883262</v>
      </c>
      <c r="DE152" s="166">
        <v>100.59047887827175</v>
      </c>
      <c r="DF152" s="43">
        <v>4.5357175459133163</v>
      </c>
      <c r="DG152" s="18">
        <v>100.32380225078056</v>
      </c>
      <c r="DH152" s="18">
        <v>100.37398924540325</v>
      </c>
      <c r="DI152" s="43">
        <v>4.5455003176621727</v>
      </c>
      <c r="DJ152">
        <v>100.09215394950816</v>
      </c>
      <c r="DK152">
        <v>100.14222506203917</v>
      </c>
      <c r="DL152">
        <v>4.5560201974476628</v>
      </c>
      <c r="DM152" s="166">
        <v>101.24018580390742</v>
      </c>
      <c r="DN152" s="166">
        <v>101.29083121951717</v>
      </c>
      <c r="DO152" s="166">
        <v>4.5043563618430218</v>
      </c>
      <c r="DP152" s="43">
        <v>101.00980823912602</v>
      </c>
      <c r="DQ152" s="43">
        <v>101.06033840833018</v>
      </c>
      <c r="DR152" s="43">
        <v>4.5146296478499846</v>
      </c>
      <c r="DS152" s="18">
        <v>100.78652535117303</v>
      </c>
      <c r="DT152" s="18">
        <v>100.83694382308457</v>
      </c>
      <c r="DU152" s="43">
        <v>4.5246313771714171</v>
      </c>
    </row>
    <row r="153" spans="1:125" x14ac:dyDescent="0.35">
      <c r="A153" s="9" t="s">
        <v>340</v>
      </c>
      <c r="B153" s="191" t="s">
        <v>149</v>
      </c>
      <c r="C153" s="16">
        <v>43661</v>
      </c>
      <c r="D153" s="16">
        <v>46218</v>
      </c>
      <c r="E153" s="30">
        <v>3.97</v>
      </c>
      <c r="F153" s="18"/>
      <c r="G153" s="18"/>
      <c r="H153" s="43"/>
      <c r="I153" s="18"/>
      <c r="J153" s="18"/>
      <c r="K153" s="43"/>
      <c r="L153" s="18"/>
      <c r="M153" s="18"/>
      <c r="N153" s="64"/>
      <c r="O153" s="18"/>
      <c r="P153" s="18"/>
      <c r="Q153" s="64"/>
      <c r="R153" s="18"/>
      <c r="S153" s="18"/>
      <c r="T153" s="43"/>
      <c r="U153" s="18"/>
      <c r="V153" s="18"/>
      <c r="W153" s="43"/>
      <c r="X153" s="18"/>
      <c r="Y153" s="18"/>
      <c r="Z153" s="43"/>
      <c r="AA153" s="18"/>
      <c r="AB153" s="18"/>
      <c r="AC153" s="43"/>
      <c r="AD153" s="18"/>
      <c r="AE153" s="18"/>
      <c r="AF153" s="43"/>
      <c r="AG153" s="18"/>
      <c r="AH153" s="18"/>
      <c r="AI153" s="43"/>
      <c r="AJ153" s="18"/>
      <c r="AK153" s="18"/>
      <c r="AL153" s="43"/>
      <c r="AM153" s="18"/>
      <c r="AN153" s="18"/>
      <c r="AO153" s="43"/>
      <c r="AP153" s="18"/>
      <c r="AQ153" s="18"/>
      <c r="AR153" s="43"/>
      <c r="AS153" s="18"/>
      <c r="AT153" s="18"/>
      <c r="AU153" s="43"/>
      <c r="AV153" s="18"/>
      <c r="AW153" s="18"/>
      <c r="AX153" s="43"/>
      <c r="AY153" s="128"/>
      <c r="AZ153" s="128"/>
      <c r="BA153" s="43"/>
      <c r="BB153" s="18"/>
      <c r="BC153" s="18"/>
      <c r="BD153" s="43"/>
      <c r="BE153" s="18"/>
      <c r="BF153" s="18"/>
      <c r="BG153" s="43"/>
      <c r="BH153" s="18"/>
      <c r="BI153" s="18"/>
      <c r="BJ153" s="43"/>
      <c r="BK153" s="18"/>
      <c r="BL153" s="18"/>
      <c r="BM153" s="43"/>
      <c r="BN153" s="18"/>
      <c r="BO153" s="18"/>
      <c r="BP153" s="43"/>
      <c r="BQ153" s="18"/>
      <c r="BR153" s="18"/>
      <c r="BS153" s="43"/>
      <c r="BT153" s="18"/>
      <c r="BU153" s="18"/>
      <c r="BV153" s="43"/>
      <c r="BW153" s="18"/>
      <c r="BX153" s="18"/>
      <c r="BY153" s="43"/>
      <c r="BZ153" s="20"/>
      <c r="CA153" s="20"/>
      <c r="CB153" s="21"/>
      <c r="CC153" s="18"/>
      <c r="CD153" s="18"/>
      <c r="CE153" s="43"/>
      <c r="CF153" s="18"/>
      <c r="CG153" s="18"/>
      <c r="CH153" s="166"/>
      <c r="CI153" s="18">
        <v>99.95</v>
      </c>
      <c r="CJ153" s="18">
        <v>100</v>
      </c>
      <c r="CK153" s="43">
        <v>3.97</v>
      </c>
      <c r="CL153" s="18">
        <v>99.95</v>
      </c>
      <c r="CM153" s="18">
        <v>100</v>
      </c>
      <c r="CN153" s="43">
        <v>3.97</v>
      </c>
      <c r="CO153" s="18">
        <v>99.95</v>
      </c>
      <c r="CP153" s="18">
        <v>100</v>
      </c>
      <c r="CQ153" s="43">
        <v>3.97</v>
      </c>
      <c r="CR153" s="18">
        <v>99.306687668821638</v>
      </c>
      <c r="CS153" s="18">
        <v>99.356365851747512</v>
      </c>
      <c r="CT153" s="43">
        <v>4.08</v>
      </c>
      <c r="CU153" s="18">
        <v>99.31373680114298</v>
      </c>
      <c r="CV153" s="18">
        <v>99.363418510398176</v>
      </c>
      <c r="CW153" s="43">
        <v>4.08</v>
      </c>
      <c r="CX153" s="18">
        <v>99.320581604197713</v>
      </c>
      <c r="CY153" s="18">
        <v>99.370266737566496</v>
      </c>
      <c r="CZ153" s="43">
        <v>4.08</v>
      </c>
      <c r="DA153" s="18">
        <v>99.327678479195612</v>
      </c>
      <c r="DB153" s="18">
        <v>99.377367162776991</v>
      </c>
      <c r="DC153" s="43">
        <v>4.08</v>
      </c>
      <c r="DD153" s="166">
        <v>100.76771624480237</v>
      </c>
      <c r="DE153" s="166">
        <v>100.8181253074561</v>
      </c>
      <c r="DF153" s="43">
        <v>3.8250000000000002</v>
      </c>
      <c r="DG153" s="18">
        <v>100.75875831521471</v>
      </c>
      <c r="DH153" s="18">
        <v>100.80916289666303</v>
      </c>
      <c r="DI153" s="43">
        <v>3.8250000000000002</v>
      </c>
      <c r="DJ153">
        <v>100.74915273015428</v>
      </c>
      <c r="DK153">
        <v>100.79955250640748</v>
      </c>
      <c r="DL153">
        <v>3.8250000000000002</v>
      </c>
      <c r="DM153" s="166">
        <v>101.15119978738743</v>
      </c>
      <c r="DN153" s="166">
        <v>101.20180068773129</v>
      </c>
      <c r="DO153" s="166">
        <v>3.75</v>
      </c>
      <c r="DP153" s="43">
        <v>100.19136597539314</v>
      </c>
      <c r="DQ153" s="43">
        <v>100.24148671875251</v>
      </c>
      <c r="DR153" s="43">
        <v>3.9249999999999998</v>
      </c>
      <c r="DS153" s="18">
        <v>100.18847149158869</v>
      </c>
      <c r="DT153" s="18">
        <v>100.23859078698217</v>
      </c>
      <c r="DU153" s="43">
        <v>3.9249999999999998</v>
      </c>
    </row>
    <row r="154" spans="1:125" x14ac:dyDescent="0.35">
      <c r="A154" s="9" t="s">
        <v>183</v>
      </c>
      <c r="B154" s="15" t="s">
        <v>149</v>
      </c>
      <c r="C154" s="16">
        <v>42576</v>
      </c>
      <c r="D154" s="16">
        <v>46228</v>
      </c>
      <c r="E154" s="30">
        <v>4.55</v>
      </c>
      <c r="F154" s="18">
        <v>97.80469286401248</v>
      </c>
      <c r="G154" s="18">
        <v>97.853619673849394</v>
      </c>
      <c r="H154" s="43">
        <v>4.84</v>
      </c>
      <c r="I154" s="18">
        <v>97.384066487196776</v>
      </c>
      <c r="J154" s="18">
        <v>97.43278287863609</v>
      </c>
      <c r="K154" s="43">
        <v>4.9000000000000004</v>
      </c>
      <c r="L154" s="18">
        <v>98.050416169757582</v>
      </c>
      <c r="M154" s="18">
        <v>98.099465902708928</v>
      </c>
      <c r="N154" s="64">
        <v>4.8099999999999996</v>
      </c>
      <c r="O154" s="18">
        <v>99.803374134033973</v>
      </c>
      <c r="P154" s="18">
        <v>99.853300784426182</v>
      </c>
      <c r="Q154" s="64">
        <v>4.57</v>
      </c>
      <c r="R154" s="18">
        <v>99.804528387485561</v>
      </c>
      <c r="S154" s="18">
        <v>99.854455615293205</v>
      </c>
      <c r="T154" s="43">
        <v>4.57</v>
      </c>
      <c r="U154" s="18">
        <v>99.805650939437342</v>
      </c>
      <c r="V154" s="18">
        <v>99.855578728801731</v>
      </c>
      <c r="W154" s="43">
        <v>4.57</v>
      </c>
      <c r="X154" s="18">
        <v>99.663726429974659</v>
      </c>
      <c r="Y154" s="18">
        <v>99.713583221585452</v>
      </c>
      <c r="Z154" s="43">
        <v>4.59</v>
      </c>
      <c r="AA154" s="18">
        <v>99.665984579715669</v>
      </c>
      <c r="AB154" s="18">
        <v>99.715842500966147</v>
      </c>
      <c r="AC154" s="43">
        <v>4.59</v>
      </c>
      <c r="AD154" s="18">
        <v>99.66817818852671</v>
      </c>
      <c r="AE154" s="18">
        <v>99.718037207130266</v>
      </c>
      <c r="AF154" s="43">
        <v>4.59</v>
      </c>
      <c r="AG154" s="18">
        <v>99.670453529769446</v>
      </c>
      <c r="AH154" s="18">
        <v>99.720313686612741</v>
      </c>
      <c r="AI154" s="43">
        <v>4.59</v>
      </c>
      <c r="AJ154" s="18">
        <v>101.35008330300121</v>
      </c>
      <c r="AK154" s="18">
        <v>101.40078369484863</v>
      </c>
      <c r="AL154" s="43">
        <v>4.3499999999999996</v>
      </c>
      <c r="AM154" s="18">
        <v>101.26950118758892</v>
      </c>
      <c r="AN154" s="18">
        <v>101.32016126822302</v>
      </c>
      <c r="AO154" s="43">
        <v>4.3600000000000003</v>
      </c>
      <c r="AP154" s="18">
        <v>101.23487760521112</v>
      </c>
      <c r="AQ154" s="18">
        <v>101.28552036539382</v>
      </c>
      <c r="AR154" s="43">
        <v>4.3633333333333333</v>
      </c>
      <c r="AS154" s="18">
        <v>101.22460221346675</v>
      </c>
      <c r="AT154" s="18">
        <v>101.27523983338344</v>
      </c>
      <c r="AU154" s="43">
        <v>4.3633333333333333</v>
      </c>
      <c r="AV154" s="18">
        <v>101.21357913551503</v>
      </c>
      <c r="AW154" s="18">
        <v>101.2642112411356</v>
      </c>
      <c r="AX154" s="43">
        <v>4.3633333333333333</v>
      </c>
      <c r="AY154" s="128">
        <v>102.36003412263801</v>
      </c>
      <c r="AZ154" s="128">
        <v>102.41123974250927</v>
      </c>
      <c r="BA154" s="43">
        <v>4.1933333333333334</v>
      </c>
      <c r="BB154" s="18">
        <v>102.33852668772242</v>
      </c>
      <c r="BC154" s="18">
        <v>102.38972154849667</v>
      </c>
      <c r="BD154" s="43">
        <v>4.1933333333333334</v>
      </c>
      <c r="BE154" s="18">
        <v>102.31694331311144</v>
      </c>
      <c r="BF154" s="18">
        <v>102.36812737679983</v>
      </c>
      <c r="BG154" s="43">
        <v>4.1933333333333334</v>
      </c>
      <c r="BH154" s="18">
        <v>102.89817048499087</v>
      </c>
      <c r="BI154" s="18">
        <v>102.94964530764469</v>
      </c>
      <c r="BJ154" s="43">
        <v>4.1033333333333335</v>
      </c>
      <c r="BK154" s="18">
        <v>102.87076031723542</v>
      </c>
      <c r="BL154" s="18">
        <v>102.9222214279494</v>
      </c>
      <c r="BM154" s="43">
        <v>4.1033333333333335</v>
      </c>
      <c r="BN154" s="18">
        <v>102.8450328016218</v>
      </c>
      <c r="BO154" s="18">
        <v>102.89648104214287</v>
      </c>
      <c r="BP154" s="43">
        <v>4.1033333333333335</v>
      </c>
      <c r="BQ154" s="18">
        <v>103.23077815033696</v>
      </c>
      <c r="BR154" s="18">
        <v>103.28241936001696</v>
      </c>
      <c r="BS154" s="43">
        <v>4.04</v>
      </c>
      <c r="BT154" s="18">
        <v>104.70475913186154</v>
      </c>
      <c r="BU154" s="18">
        <v>104.75713770071188</v>
      </c>
      <c r="BV154" s="43">
        <v>3.81</v>
      </c>
      <c r="BW154" s="18">
        <v>104.66225877943685</v>
      </c>
      <c r="BX154" s="18">
        <v>104.71461608748059</v>
      </c>
      <c r="BY154" s="43">
        <v>3.81</v>
      </c>
      <c r="BZ154" s="20">
        <v>104.09858770897668</v>
      </c>
      <c r="CA154" s="20">
        <v>104.15066304049692</v>
      </c>
      <c r="CB154" s="21">
        <v>3.89</v>
      </c>
      <c r="CC154" s="18">
        <v>104.05796128278607</v>
      </c>
      <c r="CD154" s="18">
        <v>104.11001629093153</v>
      </c>
      <c r="CE154" s="43">
        <v>3.89</v>
      </c>
      <c r="CF154" s="18">
        <v>104.01584527344534</v>
      </c>
      <c r="CG154" s="18">
        <v>104.06787921305185</v>
      </c>
      <c r="CH154" s="166">
        <v>3.89</v>
      </c>
      <c r="CI154" s="18">
        <v>103.47708706080678</v>
      </c>
      <c r="CJ154" s="18">
        <v>103.52885148655005</v>
      </c>
      <c r="CK154" s="43">
        <v>3.97</v>
      </c>
      <c r="CL154" s="18">
        <v>103.44004798100013</v>
      </c>
      <c r="CM154" s="18">
        <v>103.4917938779391</v>
      </c>
      <c r="CN154" s="43">
        <v>3.97</v>
      </c>
      <c r="CO154" s="18">
        <v>103.4028850302099</v>
      </c>
      <c r="CP154" s="18">
        <v>103.45461233637809</v>
      </c>
      <c r="CQ154" s="43">
        <v>3.97</v>
      </c>
      <c r="CR154" s="18">
        <v>102.70839193610293</v>
      </c>
      <c r="CS154" s="18">
        <v>102.75977182201393</v>
      </c>
      <c r="CT154" s="43">
        <v>4.08</v>
      </c>
      <c r="CU154" s="18">
        <v>102.678306226233</v>
      </c>
      <c r="CV154" s="18">
        <v>102.72967106176388</v>
      </c>
      <c r="CW154" s="43">
        <v>4.08</v>
      </c>
      <c r="CX154" s="18">
        <v>102.64909259405329</v>
      </c>
      <c r="CY154" s="18">
        <v>102.70044281546102</v>
      </c>
      <c r="CZ154" s="43">
        <v>4.08</v>
      </c>
      <c r="DA154" s="18">
        <v>102.61880311835105</v>
      </c>
      <c r="DB154" s="18">
        <v>102.67013818744476</v>
      </c>
      <c r="DC154" s="43">
        <v>4.08</v>
      </c>
      <c r="DD154" s="166">
        <v>104.05399469354816</v>
      </c>
      <c r="DE154" s="166">
        <v>104.10604771740687</v>
      </c>
      <c r="DF154" s="43">
        <v>3.8250000000000002</v>
      </c>
      <c r="DG154" s="18">
        <v>104.00925151538924</v>
      </c>
      <c r="DH154" s="18">
        <v>104.06128215646747</v>
      </c>
      <c r="DI154" s="43">
        <v>3.8250000000000002</v>
      </c>
      <c r="DJ154">
        <v>103.96127341961702</v>
      </c>
      <c r="DK154">
        <v>104.01328005964683</v>
      </c>
      <c r="DL154">
        <v>3.8250000000000002</v>
      </c>
      <c r="DM154" s="166">
        <v>104.33524833368057</v>
      </c>
      <c r="DN154" s="166">
        <v>104.38744205470792</v>
      </c>
      <c r="DO154" s="166">
        <v>3.75</v>
      </c>
      <c r="DP154" s="43">
        <v>103.31567708623209</v>
      </c>
      <c r="DQ154" s="43">
        <v>103.36736076661539</v>
      </c>
      <c r="DR154" s="43">
        <v>3.9249999999999998</v>
      </c>
      <c r="DS154" s="18">
        <v>103.27551871078759</v>
      </c>
      <c r="DT154" s="18">
        <v>103.32718230193856</v>
      </c>
      <c r="DU154" s="43">
        <v>3.9249999999999998</v>
      </c>
    </row>
    <row r="155" spans="1:125" x14ac:dyDescent="0.35">
      <c r="A155" s="9" t="s">
        <v>139</v>
      </c>
      <c r="B155" s="15" t="s">
        <v>9</v>
      </c>
      <c r="C155" s="16">
        <v>40770</v>
      </c>
      <c r="D155" s="16">
        <v>46249</v>
      </c>
      <c r="E155" s="30">
        <v>4.328125</v>
      </c>
      <c r="F155" s="18">
        <v>96.144707492936803</v>
      </c>
      <c r="G155" s="18">
        <v>96.192803894884236</v>
      </c>
      <c r="H155" s="43">
        <v>4.84</v>
      </c>
      <c r="I155" s="18">
        <v>95.736664406708769</v>
      </c>
      <c r="J155" s="18">
        <v>95.784556685051285</v>
      </c>
      <c r="K155" s="43">
        <v>4.9000000000000004</v>
      </c>
      <c r="L155" s="18">
        <v>100.3530416690154</v>
      </c>
      <c r="M155" s="18">
        <v>100.40324329066073</v>
      </c>
      <c r="N155" s="64">
        <v>4.3107422212152704</v>
      </c>
      <c r="O155" s="18">
        <v>100.16159052528515</v>
      </c>
      <c r="P155" s="18">
        <v>100.21169637347188</v>
      </c>
      <c r="Q155" s="64">
        <v>4.3189818720060549</v>
      </c>
      <c r="R155" s="18">
        <v>99.95</v>
      </c>
      <c r="S155" s="18">
        <v>100</v>
      </c>
      <c r="T155" s="43">
        <v>4.328125</v>
      </c>
      <c r="U155" s="18">
        <v>100.95850366823211</v>
      </c>
      <c r="V155" s="18">
        <v>101.00900817231826</v>
      </c>
      <c r="W155" s="43">
        <v>4.2848901086290763</v>
      </c>
      <c r="X155" s="18">
        <v>100.76138741382768</v>
      </c>
      <c r="Y155" s="18">
        <v>100.81179331048291</v>
      </c>
      <c r="Z155" s="43">
        <v>4.2932725010357888</v>
      </c>
      <c r="AA155" s="18">
        <v>100.55737850054982</v>
      </c>
      <c r="AB155" s="18">
        <v>100.60768234172068</v>
      </c>
      <c r="AC155" s="43">
        <v>4.3019826113270714</v>
      </c>
      <c r="AD155" s="18">
        <v>100.35963830349525</v>
      </c>
      <c r="AE155" s="18">
        <v>100.40984322510779</v>
      </c>
      <c r="AF155" s="43">
        <v>4.3104588763243274</v>
      </c>
      <c r="AG155" s="18">
        <v>100.15498362986455</v>
      </c>
      <c r="AH155" s="18">
        <v>100.20508617295101</v>
      </c>
      <c r="AI155" s="43">
        <v>4.3192667810591807</v>
      </c>
      <c r="AJ155" s="18">
        <v>99.95</v>
      </c>
      <c r="AK155" s="18">
        <v>100</v>
      </c>
      <c r="AL155" s="43">
        <v>4.328125</v>
      </c>
      <c r="AM155" s="18">
        <v>100.90813898785002</v>
      </c>
      <c r="AN155" s="18">
        <v>100.95861829699852</v>
      </c>
      <c r="AO155" s="43">
        <v>4.2870287579289048</v>
      </c>
      <c r="AP155" s="18">
        <v>100.70880901015917</v>
      </c>
      <c r="AQ155" s="18">
        <v>100.7591886044614</v>
      </c>
      <c r="AR155" s="43">
        <v>4.2955139476067199</v>
      </c>
      <c r="AS155" s="18">
        <v>100.52740581178955</v>
      </c>
      <c r="AT155" s="18">
        <v>100.5776946591191</v>
      </c>
      <c r="AU155" s="43">
        <v>4.3032652663883466</v>
      </c>
      <c r="AV155" s="18">
        <v>100.33317163500602</v>
      </c>
      <c r="AW155" s="18">
        <v>100.38336331666436</v>
      </c>
      <c r="AX155" s="43">
        <v>4.311595922868924</v>
      </c>
      <c r="AY155" s="128">
        <v>100.14488731087894</v>
      </c>
      <c r="AZ155" s="128">
        <v>100.19498480328058</v>
      </c>
      <c r="BA155" s="43">
        <v>4.3197022370907021</v>
      </c>
      <c r="BB155" s="18">
        <v>99.95</v>
      </c>
      <c r="BC155" s="18">
        <v>100</v>
      </c>
      <c r="BD155" s="43">
        <v>4.328125</v>
      </c>
      <c r="BE155" s="18">
        <v>100.92492109906448</v>
      </c>
      <c r="BF155" s="18">
        <v>100.97540880346621</v>
      </c>
      <c r="BG155" s="43">
        <v>4.2863158973924627</v>
      </c>
      <c r="BH155" s="18">
        <v>100.73439417607693</v>
      </c>
      <c r="BI155" s="18">
        <v>100.78478656936161</v>
      </c>
      <c r="BJ155" s="43">
        <v>4.2944229454921938</v>
      </c>
      <c r="BK155" s="18">
        <v>100.53719195066512</v>
      </c>
      <c r="BL155" s="18">
        <v>100.58748569351187</v>
      </c>
      <c r="BM155" s="43">
        <v>4.3028463930271741</v>
      </c>
      <c r="BN155" s="18">
        <v>100.35241346506709</v>
      </c>
      <c r="BO155" s="18">
        <v>100.4026147724533</v>
      </c>
      <c r="BP155" s="43">
        <v>4.310769206368791</v>
      </c>
      <c r="BQ155" s="18">
        <v>100.14818399562843</v>
      </c>
      <c r="BR155" s="18">
        <v>100.19828313719702</v>
      </c>
      <c r="BS155" s="43">
        <v>4.3195600408379171</v>
      </c>
      <c r="BT155" s="18">
        <v>99.95</v>
      </c>
      <c r="BU155" s="18">
        <v>100</v>
      </c>
      <c r="BV155" s="43">
        <v>4.328125</v>
      </c>
      <c r="BW155" s="18">
        <v>100.98387472825345</v>
      </c>
      <c r="BX155" s="18">
        <v>101.03439192421556</v>
      </c>
      <c r="BY155" s="43">
        <v>4.2838135782976403</v>
      </c>
      <c r="BZ155" s="20">
        <v>100.77503742883931</v>
      </c>
      <c r="CA155" s="20">
        <v>100.82545015391626</v>
      </c>
      <c r="CB155" s="21">
        <v>4.2926909757336569</v>
      </c>
      <c r="CC155" s="18">
        <v>100.57262733207949</v>
      </c>
      <c r="CD155" s="18">
        <v>100.62293880148023</v>
      </c>
      <c r="CE155" s="43">
        <v>4.3013303443054776</v>
      </c>
      <c r="CF155" s="18">
        <v>100.36314993912009</v>
      </c>
      <c r="CG155" s="18">
        <v>100.4133566174288</v>
      </c>
      <c r="CH155" s="166">
        <v>4.3103080564172327</v>
      </c>
      <c r="CI155" s="18">
        <v>100.16011944841344</v>
      </c>
      <c r="CJ155" s="18">
        <v>100.21022456069377</v>
      </c>
      <c r="CK155" s="43">
        <v>4.3190453059793397</v>
      </c>
      <c r="CL155" s="18">
        <v>99.95</v>
      </c>
      <c r="CM155" s="18">
        <v>100</v>
      </c>
      <c r="CN155" s="43">
        <v>4.328125</v>
      </c>
      <c r="CO155" s="18">
        <v>100.99824665429168</v>
      </c>
      <c r="CP155" s="18">
        <v>101.04877103981158</v>
      </c>
      <c r="CQ155" s="43">
        <v>4.2832039969044144</v>
      </c>
      <c r="CR155" s="18">
        <v>100.79333005715941</v>
      </c>
      <c r="CS155" s="18">
        <v>100.84375193312597</v>
      </c>
      <c r="CT155" s="43">
        <v>4.2919119102888734</v>
      </c>
      <c r="CU155" s="18">
        <v>100.58126465336898</v>
      </c>
      <c r="CV155" s="18">
        <v>100.63158044359076</v>
      </c>
      <c r="CW155" s="43">
        <v>4.3009609716167967</v>
      </c>
      <c r="CX155" s="18">
        <v>100.3757316215068</v>
      </c>
      <c r="CY155" s="18">
        <v>100.42594459380369</v>
      </c>
      <c r="CZ155" s="43">
        <v>4.3097677771477452</v>
      </c>
      <c r="DA155" s="18">
        <v>100.16302827778502</v>
      </c>
      <c r="DB155" s="18">
        <v>100.21313484520762</v>
      </c>
      <c r="DC155" s="43">
        <v>4.3189198768059285</v>
      </c>
      <c r="DD155" s="166">
        <v>99.95</v>
      </c>
      <c r="DE155" s="166">
        <v>100</v>
      </c>
      <c r="DF155" s="43">
        <v>4.328125</v>
      </c>
      <c r="DG155" s="18">
        <v>100.98774041997112</v>
      </c>
      <c r="DH155" s="18">
        <v>101.03825954974599</v>
      </c>
      <c r="DI155" s="43">
        <v>4.283649598961131</v>
      </c>
      <c r="DJ155">
        <v>100.77811907242989</v>
      </c>
      <c r="DK155">
        <v>100.82853333909944</v>
      </c>
      <c r="DL155">
        <v>4.2925597116879146</v>
      </c>
      <c r="DM155" s="166">
        <v>100.57495060519069</v>
      </c>
      <c r="DN155" s="166">
        <v>100.62526323680909</v>
      </c>
      <c r="DO155" s="166">
        <v>4.3012309839272609</v>
      </c>
      <c r="DP155" s="43">
        <v>100.36468996443185</v>
      </c>
      <c r="DQ155" s="43">
        <v>100.41489741313841</v>
      </c>
      <c r="DR155" s="43">
        <v>4.3102419177831113</v>
      </c>
      <c r="DS155" s="18">
        <v>100.16090188366255</v>
      </c>
      <c r="DT155" s="18">
        <v>100.21100738735622</v>
      </c>
      <c r="DU155" s="43">
        <v>4.3190115665338444</v>
      </c>
    </row>
    <row r="156" spans="1:125" x14ac:dyDescent="0.35">
      <c r="A156" s="9" t="s">
        <v>81</v>
      </c>
      <c r="B156" s="15" t="s">
        <v>9</v>
      </c>
      <c r="C156" s="16">
        <v>38982</v>
      </c>
      <c r="D156" s="16">
        <v>46287</v>
      </c>
      <c r="E156" s="30">
        <v>4.5625</v>
      </c>
      <c r="F156" s="18">
        <v>97.868842006283714</v>
      </c>
      <c r="G156" s="18">
        <v>97.917800906737071</v>
      </c>
      <c r="H156" s="43">
        <v>4.84</v>
      </c>
      <c r="I156" s="18">
        <v>97.441332901180473</v>
      </c>
      <c r="J156" s="18">
        <v>97.490077940150542</v>
      </c>
      <c r="K156" s="43">
        <v>4.9000000000000004</v>
      </c>
      <c r="L156" s="18">
        <v>100.66655028295102</v>
      </c>
      <c r="M156" s="18">
        <v>100.71690873731967</v>
      </c>
      <c r="N156" s="64">
        <v>4.530023863122608</v>
      </c>
      <c r="O156" s="18">
        <v>100.45703219317359</v>
      </c>
      <c r="P156" s="18">
        <v>100.50728583609163</v>
      </c>
      <c r="Q156" s="64">
        <v>4.5394719020077554</v>
      </c>
      <c r="R156" s="18">
        <v>100.22547419979219</v>
      </c>
      <c r="S156" s="18">
        <v>100.27561200579508</v>
      </c>
      <c r="T156" s="43">
        <v>4.5499597646298344</v>
      </c>
      <c r="U156" s="18">
        <v>100.00078600628133</v>
      </c>
      <c r="V156" s="18">
        <v>100.05081141198733</v>
      </c>
      <c r="W156" s="43">
        <v>4.5601829066759132</v>
      </c>
      <c r="X156" s="18">
        <v>101.09184075209232</v>
      </c>
      <c r="Y156" s="18">
        <v>101.14241195807135</v>
      </c>
      <c r="Z156" s="43">
        <v>4.5109661829019734</v>
      </c>
      <c r="AA156" s="18">
        <v>100.868545132096</v>
      </c>
      <c r="AB156" s="18">
        <v>100.9190046344132</v>
      </c>
      <c r="AC156" s="43">
        <v>4.5209522394003034</v>
      </c>
      <c r="AD156" s="18">
        <v>100.65211086366105</v>
      </c>
      <c r="AE156" s="18">
        <v>100.70246209470839</v>
      </c>
      <c r="AF156" s="43">
        <v>4.5306737343810637</v>
      </c>
      <c r="AG156" s="18">
        <v>100.42810843406485</v>
      </c>
      <c r="AH156" s="18">
        <v>100.47834760786878</v>
      </c>
      <c r="AI156" s="43">
        <v>4.5407792908834574</v>
      </c>
      <c r="AJ156" s="18">
        <v>100.20374594918968</v>
      </c>
      <c r="AK156" s="18">
        <v>100.25387288563249</v>
      </c>
      <c r="AL156" s="43">
        <v>4.5509463810987167</v>
      </c>
      <c r="AM156" s="18">
        <v>100.00078600628133</v>
      </c>
      <c r="AN156" s="18">
        <v>100.05081141198733</v>
      </c>
      <c r="AO156" s="43">
        <v>4.5601829066759132</v>
      </c>
      <c r="AP156" s="18">
        <v>101.04716398892099</v>
      </c>
      <c r="AQ156" s="18">
        <v>101.09771284534365</v>
      </c>
      <c r="AR156" s="43">
        <v>4.5129606512261855</v>
      </c>
      <c r="AS156" s="18">
        <v>100.84776747362206</v>
      </c>
      <c r="AT156" s="18">
        <v>100.898216581913</v>
      </c>
      <c r="AU156" s="43">
        <v>4.5218836908737519</v>
      </c>
      <c r="AV156" s="18">
        <v>100.63426727985107</v>
      </c>
      <c r="AW156" s="18">
        <v>100.68460958464338</v>
      </c>
      <c r="AX156" s="43">
        <v>4.5314770736280252</v>
      </c>
      <c r="AY156" s="128">
        <v>100.42730710244638</v>
      </c>
      <c r="AZ156" s="128">
        <v>100.47754587538407</v>
      </c>
      <c r="BA156" s="43">
        <v>4.5408155227622498</v>
      </c>
      <c r="BB156" s="18">
        <v>100.21308899044784</v>
      </c>
      <c r="BC156" s="18">
        <v>100.26322060074821</v>
      </c>
      <c r="BD156" s="43">
        <v>4.5505220884216762</v>
      </c>
      <c r="BE156" s="18">
        <v>99.998505110120504</v>
      </c>
      <c r="BF156" s="18">
        <v>100.0485293748079</v>
      </c>
      <c r="BG156" s="43">
        <v>4.5602869212676627</v>
      </c>
      <c r="BH156" s="18">
        <v>101.05712260320249</v>
      </c>
      <c r="BI156" s="18">
        <v>101.10767644142319</v>
      </c>
      <c r="BJ156" s="43">
        <v>4.5125159241922521</v>
      </c>
      <c r="BK156" s="18">
        <v>100.84064627166123</v>
      </c>
      <c r="BL156" s="18">
        <v>100.89109181757001</v>
      </c>
      <c r="BM156" s="43">
        <v>4.5222030189244595</v>
      </c>
      <c r="BN156" s="18">
        <v>100.63780794858212</v>
      </c>
      <c r="BO156" s="18">
        <v>100.68815202459442</v>
      </c>
      <c r="BP156" s="43">
        <v>4.5313176458790787</v>
      </c>
      <c r="BQ156" s="18">
        <v>100.41361754584017</v>
      </c>
      <c r="BR156" s="18">
        <v>100.46384947057545</v>
      </c>
      <c r="BS156" s="43">
        <v>4.5414345797453208</v>
      </c>
      <c r="BT156" s="18">
        <v>100.19606348804884</v>
      </c>
      <c r="BU156" s="18">
        <v>100.2461865813395</v>
      </c>
      <c r="BV156" s="43">
        <v>4.5512953216409873</v>
      </c>
      <c r="BW156" s="18">
        <v>99.999249895526134</v>
      </c>
      <c r="BX156" s="18">
        <v>100.04927453279252</v>
      </c>
      <c r="BY156" s="43">
        <v>4.560252956661448</v>
      </c>
      <c r="BZ156" s="20">
        <v>101.13279640485275</v>
      </c>
      <c r="CA156" s="20">
        <v>101.1833880989022</v>
      </c>
      <c r="CB156" s="21">
        <v>4.5091393811999678</v>
      </c>
      <c r="CC156" s="18">
        <v>100.91174468534774</v>
      </c>
      <c r="CD156" s="18">
        <v>100.96222579824686</v>
      </c>
      <c r="CE156" s="43">
        <v>4.5190168540036533</v>
      </c>
      <c r="CF156" s="18">
        <v>100.68297478378486</v>
      </c>
      <c r="CG156" s="18">
        <v>100.73334145451211</v>
      </c>
      <c r="CH156" s="166">
        <v>4.52928487640835</v>
      </c>
      <c r="CI156" s="18">
        <v>100.46124553311466</v>
      </c>
      <c r="CJ156" s="18">
        <v>100.51150128375653</v>
      </c>
      <c r="CK156" s="43">
        <v>4.5392815167684066</v>
      </c>
      <c r="CL156" s="18">
        <v>100.23177444389158</v>
      </c>
      <c r="CM156" s="18">
        <v>100.28191540159237</v>
      </c>
      <c r="CN156" s="43">
        <v>4.5496737689231974</v>
      </c>
      <c r="CO156" s="18">
        <v>100.00194619018701</v>
      </c>
      <c r="CP156" s="18">
        <v>100.05197217627514</v>
      </c>
      <c r="CQ156" s="43">
        <v>4.5601300011974022</v>
      </c>
      <c r="CR156" s="18">
        <v>101.14038573090536</v>
      </c>
      <c r="CS156" s="18">
        <v>101.19098122151611</v>
      </c>
      <c r="CT156" s="43">
        <v>4.5088010264593432</v>
      </c>
      <c r="CU156" s="18">
        <v>100.90902877251027</v>
      </c>
      <c r="CV156" s="18">
        <v>100.95950852677365</v>
      </c>
      <c r="CW156" s="43">
        <v>4.5191384809386843</v>
      </c>
      <c r="CX156" s="18">
        <v>100.68479843483419</v>
      </c>
      <c r="CY156" s="18">
        <v>100.73516601784311</v>
      </c>
      <c r="CZ156" s="43">
        <v>4.5292028398422941</v>
      </c>
      <c r="DA156" s="18">
        <v>100.45274550321805</v>
      </c>
      <c r="DB156" s="18">
        <v>100.50299700171891</v>
      </c>
      <c r="DC156" s="43">
        <v>4.539665618053129</v>
      </c>
      <c r="DD156" s="166">
        <v>100.22033807834087</v>
      </c>
      <c r="DE156" s="166">
        <v>100.27047331499837</v>
      </c>
      <c r="DF156" s="43">
        <v>4.5501929423101117</v>
      </c>
      <c r="DG156" s="18">
        <v>100.00260327595127</v>
      </c>
      <c r="DH156" s="18">
        <v>100.05262959074665</v>
      </c>
      <c r="DI156" s="43">
        <v>4.5601000380123562</v>
      </c>
      <c r="DJ156">
        <v>101.13684355096629</v>
      </c>
      <c r="DK156">
        <v>101.18743726960109</v>
      </c>
      <c r="DL156">
        <v>4.5089589410628097</v>
      </c>
      <c r="DM156" s="166">
        <v>100.9150318573865</v>
      </c>
      <c r="DN156" s="166">
        <v>100.96551461469383</v>
      </c>
      <c r="DO156" s="166">
        <v>4.518869653080543</v>
      </c>
      <c r="DP156" s="43">
        <v>100.68547719541725</v>
      </c>
      <c r="DQ156" s="43">
        <v>100.73584511797623</v>
      </c>
      <c r="DR156" s="43">
        <v>4.5291723066964433</v>
      </c>
      <c r="DS156" s="18">
        <v>100.46298903108213</v>
      </c>
      <c r="DT156" s="18">
        <v>100.51324565390908</v>
      </c>
      <c r="DU156" s="43">
        <v>4.5392027392188368</v>
      </c>
    </row>
    <row r="157" spans="1:125" x14ac:dyDescent="0.35">
      <c r="A157" s="9" t="s">
        <v>365</v>
      </c>
      <c r="B157" s="15" t="s">
        <v>149</v>
      </c>
      <c r="C157" s="16">
        <v>43753</v>
      </c>
      <c r="D157" s="16">
        <v>46310</v>
      </c>
      <c r="E157" s="30">
        <v>4.08</v>
      </c>
      <c r="F157" s="18"/>
      <c r="G157" s="18"/>
      <c r="H157" s="43"/>
      <c r="I157" s="18"/>
      <c r="J157" s="18"/>
      <c r="K157" s="43"/>
      <c r="L157" s="18"/>
      <c r="M157" s="18"/>
      <c r="N157" s="64"/>
      <c r="O157" s="18"/>
      <c r="P157" s="18"/>
      <c r="Q157" s="64"/>
      <c r="R157" s="18"/>
      <c r="S157" s="18"/>
      <c r="T157" s="43"/>
      <c r="U157" s="18"/>
      <c r="V157" s="18"/>
      <c r="W157" s="43"/>
      <c r="X157" s="18"/>
      <c r="Y157" s="18"/>
      <c r="Z157" s="43"/>
      <c r="AA157" s="18"/>
      <c r="AB157" s="18"/>
      <c r="AC157" s="43"/>
      <c r="AD157" s="18"/>
      <c r="AE157" s="18"/>
      <c r="AF157" s="43"/>
      <c r="AG157" s="18"/>
      <c r="AH157" s="18"/>
      <c r="AI157" s="43"/>
      <c r="AJ157" s="18"/>
      <c r="AK157" s="18"/>
      <c r="AL157" s="43"/>
      <c r="AM157" s="18"/>
      <c r="AN157" s="18"/>
      <c r="AO157" s="43"/>
      <c r="AP157" s="18"/>
      <c r="AQ157" s="18"/>
      <c r="AR157" s="43"/>
      <c r="AS157" s="18"/>
      <c r="AT157" s="18"/>
      <c r="AU157" s="43"/>
      <c r="AV157" s="18"/>
      <c r="AW157" s="18"/>
      <c r="AX157" s="43"/>
      <c r="AY157" s="128"/>
      <c r="AZ157" s="128"/>
      <c r="BA157" s="43"/>
      <c r="BB157" s="18"/>
      <c r="BC157" s="18"/>
      <c r="BD157" s="43"/>
      <c r="BE157" s="18"/>
      <c r="BF157" s="18"/>
      <c r="BG157" s="43"/>
      <c r="BH157" s="18"/>
      <c r="BI157" s="18"/>
      <c r="BJ157" s="43"/>
      <c r="BK157" s="18"/>
      <c r="BL157" s="18"/>
      <c r="BM157" s="43"/>
      <c r="BN157" s="18"/>
      <c r="BO157" s="18"/>
      <c r="BP157" s="43"/>
      <c r="BQ157" s="18"/>
      <c r="BR157" s="18"/>
      <c r="BS157" s="43"/>
      <c r="BT157" s="18"/>
      <c r="BU157" s="18"/>
      <c r="BV157" s="43"/>
      <c r="BW157" s="18"/>
      <c r="BX157" s="18"/>
      <c r="BY157" s="43"/>
      <c r="BZ157" s="20"/>
      <c r="CA157" s="20"/>
      <c r="CB157" s="21"/>
      <c r="CC157" s="18"/>
      <c r="CD157" s="18"/>
      <c r="CE157" s="43"/>
      <c r="CF157" s="18"/>
      <c r="CG157" s="18"/>
      <c r="CH157" s="166"/>
      <c r="CI157" s="18"/>
      <c r="CJ157" s="18"/>
      <c r="CK157" s="43"/>
      <c r="CL157" s="18"/>
      <c r="CM157" s="18"/>
      <c r="CN157" s="43"/>
      <c r="CO157" s="18"/>
      <c r="CP157" s="18"/>
      <c r="CQ157" s="43"/>
      <c r="CR157" s="18">
        <v>99.95</v>
      </c>
      <c r="CS157" s="18">
        <v>100</v>
      </c>
      <c r="CT157" s="43">
        <v>4.08</v>
      </c>
      <c r="CU157" s="18">
        <v>99.95</v>
      </c>
      <c r="CV157" s="18">
        <v>100</v>
      </c>
      <c r="CW157" s="43">
        <v>4.08</v>
      </c>
      <c r="CX157" s="18">
        <v>99.949999999999989</v>
      </c>
      <c r="CY157" s="18">
        <v>99.999999999999986</v>
      </c>
      <c r="CZ157" s="43">
        <v>4.08</v>
      </c>
      <c r="DA157" s="18">
        <v>99.95</v>
      </c>
      <c r="DB157" s="18">
        <v>100</v>
      </c>
      <c r="DC157" s="43">
        <v>4.08</v>
      </c>
      <c r="DD157" s="166">
        <v>99.546057872689204</v>
      </c>
      <c r="DE157" s="166">
        <v>99.59585580058949</v>
      </c>
      <c r="DF157" s="43">
        <v>4.1500000000000004</v>
      </c>
      <c r="DG157" s="18">
        <v>99.550248410252692</v>
      </c>
      <c r="DH157" s="18">
        <v>99.600048434469926</v>
      </c>
      <c r="DI157" s="43">
        <v>4.1500000000000004</v>
      </c>
      <c r="DJ157">
        <v>99.554743099410075</v>
      </c>
      <c r="DK157">
        <v>99.604545372096112</v>
      </c>
      <c r="DL157">
        <v>4.1500000000000004</v>
      </c>
      <c r="DM157" s="166">
        <v>101.81698765873097</v>
      </c>
      <c r="DN157" s="166">
        <v>101.86792161954074</v>
      </c>
      <c r="DO157" s="166">
        <v>3.75</v>
      </c>
      <c r="DP157" s="43">
        <v>100.81174815808266</v>
      </c>
      <c r="DQ157" s="43">
        <v>100.86217924770651</v>
      </c>
      <c r="DR157" s="43">
        <v>3.9249999999999998</v>
      </c>
      <c r="DS157" s="18">
        <v>100.80187547073653</v>
      </c>
      <c r="DT157" s="18">
        <v>100.8523016215473</v>
      </c>
      <c r="DU157" s="43">
        <v>3.9249999999999998</v>
      </c>
    </row>
    <row r="158" spans="1:125" x14ac:dyDescent="0.35">
      <c r="A158" s="9" t="s">
        <v>143</v>
      </c>
      <c r="B158" s="15" t="s">
        <v>9</v>
      </c>
      <c r="C158" s="16">
        <v>40857</v>
      </c>
      <c r="D158" s="16">
        <v>46336</v>
      </c>
      <c r="E158" s="30">
        <v>4.328125</v>
      </c>
      <c r="F158" s="18">
        <v>96.068026748991954</v>
      </c>
      <c r="G158" s="18">
        <v>96.116084791387649</v>
      </c>
      <c r="H158" s="43">
        <v>4.84</v>
      </c>
      <c r="I158" s="18">
        <v>95.651175291323085</v>
      </c>
      <c r="J158" s="18">
        <v>95.699024803724939</v>
      </c>
      <c r="K158" s="43">
        <v>4.9000000000000004</v>
      </c>
      <c r="L158" s="18">
        <v>100.92567223135147</v>
      </c>
      <c r="M158" s="18">
        <v>100.97616031150721</v>
      </c>
      <c r="N158" s="64">
        <v>4.2862839967849</v>
      </c>
      <c r="O158" s="18">
        <v>100.73508209084009</v>
      </c>
      <c r="P158" s="18">
        <v>100.78547482825422</v>
      </c>
      <c r="Q158" s="64">
        <v>4.294393619095846</v>
      </c>
      <c r="R158" s="18">
        <v>100.52444314056152</v>
      </c>
      <c r="S158" s="18">
        <v>100.57473050581441</v>
      </c>
      <c r="T158" s="43">
        <v>4.3033920928575427</v>
      </c>
      <c r="U158" s="18">
        <v>100.32005336964492</v>
      </c>
      <c r="V158" s="18">
        <v>100.37023848888937</v>
      </c>
      <c r="W158" s="43">
        <v>4.3121597249956798</v>
      </c>
      <c r="X158" s="18">
        <v>100.12194401781514</v>
      </c>
      <c r="Y158" s="18">
        <v>100.17203003283154</v>
      </c>
      <c r="Z158" s="43">
        <v>4.3206921119412778</v>
      </c>
      <c r="AA158" s="18">
        <v>101.05147628088449</v>
      </c>
      <c r="AB158" s="18">
        <v>101.10202729453175</v>
      </c>
      <c r="AC158" s="43">
        <v>4.2809477869234511</v>
      </c>
      <c r="AD158" s="18">
        <v>100.86447854951753</v>
      </c>
      <c r="AE158" s="18">
        <v>100.91493601752629</v>
      </c>
      <c r="AF158" s="43">
        <v>4.2888844514040194</v>
      </c>
      <c r="AG158" s="18">
        <v>100.67092275907179</v>
      </c>
      <c r="AH158" s="18">
        <v>100.72128340077217</v>
      </c>
      <c r="AI158" s="43">
        <v>4.2971305109152516</v>
      </c>
      <c r="AJ158" s="18">
        <v>100.47703628470435</v>
      </c>
      <c r="AK158" s="18">
        <v>100.52729993467169</v>
      </c>
      <c r="AL158" s="43">
        <v>4.3054225099178627</v>
      </c>
      <c r="AM158" s="18">
        <v>100.30162831773509</v>
      </c>
      <c r="AN158" s="18">
        <v>100.35180421984501</v>
      </c>
      <c r="AO158" s="43">
        <v>4.3129518533799258</v>
      </c>
      <c r="AP158" s="18">
        <v>100.10090955576851</v>
      </c>
      <c r="AQ158" s="18">
        <v>100.15098504829265</v>
      </c>
      <c r="AR158" s="43">
        <v>4.3216000301075272</v>
      </c>
      <c r="AS158" s="18">
        <v>101.08979504319755</v>
      </c>
      <c r="AT158" s="18">
        <v>101.14036522581046</v>
      </c>
      <c r="AU158" s="43">
        <v>4.2793250650586803</v>
      </c>
      <c r="AV158" s="18">
        <v>100.89318803431031</v>
      </c>
      <c r="AW158" s="18">
        <v>100.94365986424243</v>
      </c>
      <c r="AX158" s="43">
        <v>4.2876640353845188</v>
      </c>
      <c r="AY158" s="128">
        <v>100.70260968134335</v>
      </c>
      <c r="AZ158" s="128">
        <v>100.75298617443056</v>
      </c>
      <c r="BA158" s="43">
        <v>4.2957783826941363</v>
      </c>
      <c r="BB158" s="18">
        <v>100.505354224051</v>
      </c>
      <c r="BC158" s="18">
        <v>100.55563204007103</v>
      </c>
      <c r="BD158" s="43">
        <v>4.304209433316732</v>
      </c>
      <c r="BE158" s="18">
        <v>100.30776840822942</v>
      </c>
      <c r="BF158" s="18">
        <v>100.35794738192038</v>
      </c>
      <c r="BG158" s="43">
        <v>4.3126878467621168</v>
      </c>
      <c r="BH158" s="18">
        <v>100.11624126195909</v>
      </c>
      <c r="BI158" s="18">
        <v>100.16632442417117</v>
      </c>
      <c r="BJ158" s="43">
        <v>4.3209382243795087</v>
      </c>
      <c r="BK158" s="18">
        <v>101.14015575105714</v>
      </c>
      <c r="BL158" s="18">
        <v>101.19075112662044</v>
      </c>
      <c r="BM158" s="43">
        <v>4.2771942611476401</v>
      </c>
      <c r="BN158" s="18">
        <v>100.94477170977818</v>
      </c>
      <c r="BO158" s="18">
        <v>100.99526934445041</v>
      </c>
      <c r="BP158" s="43">
        <v>4.2854730009567783</v>
      </c>
      <c r="BQ158" s="18">
        <v>100.72884594219984</v>
      </c>
      <c r="BR158" s="18">
        <v>100.77923555997982</v>
      </c>
      <c r="BS158" s="43">
        <v>4.2946594861042291</v>
      </c>
      <c r="BT158" s="18">
        <v>100.51933759506453</v>
      </c>
      <c r="BU158" s="18">
        <v>100.56962240626765</v>
      </c>
      <c r="BV158" s="43">
        <v>4.3036106693488634</v>
      </c>
      <c r="BW158" s="18">
        <v>100.32982446501403</v>
      </c>
      <c r="BX158" s="18">
        <v>100.38001447225015</v>
      </c>
      <c r="BY158" s="43">
        <v>4.3117397648876619</v>
      </c>
      <c r="BZ158" s="20">
        <v>100.11969612984861</v>
      </c>
      <c r="CA158" s="20">
        <v>100.16978102035878</v>
      </c>
      <c r="CB158" s="21">
        <v>4.3207891201442674</v>
      </c>
      <c r="CC158" s="18">
        <v>101.18996005859853</v>
      </c>
      <c r="CD158" s="18">
        <v>101.24058034877291</v>
      </c>
      <c r="CE158" s="43">
        <v>4.2750890849199479</v>
      </c>
      <c r="CF158" s="18">
        <v>100.97598752915034</v>
      </c>
      <c r="CG158" s="18">
        <v>101.02650077954011</v>
      </c>
      <c r="CH158" s="166">
        <v>4.2841481854793999</v>
      </c>
      <c r="CI158" s="18">
        <v>100.76861113301187</v>
      </c>
      <c r="CJ158" s="18">
        <v>100.81902064333353</v>
      </c>
      <c r="CK158" s="43">
        <v>4.2929647326287421</v>
      </c>
      <c r="CL158" s="18">
        <v>100.55400530664841</v>
      </c>
      <c r="CM158" s="18">
        <v>100.60430746037859</v>
      </c>
      <c r="CN158" s="43">
        <v>4.302126926031038</v>
      </c>
      <c r="CO158" s="18">
        <v>100.33907692289937</v>
      </c>
      <c r="CP158" s="18">
        <v>100.3892715586787</v>
      </c>
      <c r="CQ158" s="43">
        <v>4.3113421711304687</v>
      </c>
      <c r="CR158" s="18">
        <v>100.13077413859003</v>
      </c>
      <c r="CS158" s="18">
        <v>100.18086457087546</v>
      </c>
      <c r="CT158" s="43">
        <v>4.3203110878904019</v>
      </c>
      <c r="CU158" s="18">
        <v>101.15651548628782</v>
      </c>
      <c r="CV158" s="18">
        <v>101.20711904581071</v>
      </c>
      <c r="CW158" s="43">
        <v>4.2765025235437273</v>
      </c>
      <c r="CX158" s="18">
        <v>100.95276529604179</v>
      </c>
      <c r="CY158" s="18">
        <v>101.00326692950654</v>
      </c>
      <c r="CZ158" s="43">
        <v>4.28513367099377</v>
      </c>
      <c r="DA158" s="18">
        <v>100.74190503518011</v>
      </c>
      <c r="DB158" s="18">
        <v>100.79230118577298</v>
      </c>
      <c r="DC158" s="43">
        <v>4.2941027728126944</v>
      </c>
      <c r="DD158" s="166">
        <v>100.53072066500283</v>
      </c>
      <c r="DE158" s="166">
        <v>100.58101117058813</v>
      </c>
      <c r="DF158" s="43">
        <v>4.3031233725214619</v>
      </c>
      <c r="DG158" s="18">
        <v>100.33286723318064</v>
      </c>
      <c r="DH158" s="18">
        <v>100.38305876256192</v>
      </c>
      <c r="DI158" s="43">
        <v>4.3116090039031407</v>
      </c>
      <c r="DJ158">
        <v>100.12105413874065</v>
      </c>
      <c r="DK158">
        <v>100.17113970859494</v>
      </c>
      <c r="DL158">
        <v>4.3207305143885035</v>
      </c>
      <c r="DM158" s="166">
        <v>101.17087492717781</v>
      </c>
      <c r="DN158" s="166">
        <v>101.22148567001281</v>
      </c>
      <c r="DO158" s="166">
        <v>4.2758955486090251</v>
      </c>
      <c r="DP158" s="43">
        <v>100.96021225800251</v>
      </c>
      <c r="DQ158" s="43">
        <v>101.01071761681091</v>
      </c>
      <c r="DR158" s="43">
        <v>4.2848175937319386</v>
      </c>
      <c r="DS158" s="18">
        <v>100.75603712835398</v>
      </c>
      <c r="DT158" s="18">
        <v>100.80644034852824</v>
      </c>
      <c r="DU158" s="43">
        <v>4.2935004797669061</v>
      </c>
    </row>
    <row r="159" spans="1:125" x14ac:dyDescent="0.35">
      <c r="A159" s="9" t="s">
        <v>136</v>
      </c>
      <c r="B159" s="15" t="s">
        <v>9</v>
      </c>
      <c r="C159" s="16">
        <v>40522</v>
      </c>
      <c r="D159" s="16">
        <v>46366</v>
      </c>
      <c r="E159" s="30">
        <v>4.3645829999999997</v>
      </c>
      <c r="F159" s="18">
        <v>96.320147330258877</v>
      </c>
      <c r="G159" s="18">
        <v>96.368331496006874</v>
      </c>
      <c r="H159" s="43">
        <v>4.84</v>
      </c>
      <c r="I159" s="18">
        <v>95.89784642445612</v>
      </c>
      <c r="J159" s="18">
        <v>95.945819334123172</v>
      </c>
      <c r="K159" s="43">
        <v>4.9000000000000004</v>
      </c>
      <c r="L159" s="18">
        <v>101.14013878543753</v>
      </c>
      <c r="M159" s="18">
        <v>101.19073415251378</v>
      </c>
      <c r="N159" s="64">
        <v>4.3132239691252146</v>
      </c>
      <c r="O159" s="18">
        <v>100.94698740061332</v>
      </c>
      <c r="P159" s="18">
        <v>100.99748614368517</v>
      </c>
      <c r="Q159" s="64">
        <v>4.3214768670486299</v>
      </c>
      <c r="R159" s="18">
        <v>100.73351778022767</v>
      </c>
      <c r="S159" s="18">
        <v>100.78390973509521</v>
      </c>
      <c r="T159" s="43">
        <v>4.3306347327386465</v>
      </c>
      <c r="U159" s="18">
        <v>100.52638131875855</v>
      </c>
      <c r="V159" s="18">
        <v>100.57666965358534</v>
      </c>
      <c r="W159" s="43">
        <v>4.3395580854216638</v>
      </c>
      <c r="X159" s="18">
        <v>100.32560967574554</v>
      </c>
      <c r="Y159" s="18">
        <v>100.3757975745328</v>
      </c>
      <c r="Z159" s="43">
        <v>4.3482424104865842</v>
      </c>
      <c r="AA159" s="18">
        <v>100.11781755412753</v>
      </c>
      <c r="AB159" s="18">
        <v>100.16790150487996</v>
      </c>
      <c r="AC159" s="43">
        <v>4.3572670829960103</v>
      </c>
      <c r="AD159" s="18">
        <v>101.07520096759765</v>
      </c>
      <c r="AE159" s="18">
        <v>101.12576384952241</v>
      </c>
      <c r="AF159" s="43">
        <v>4.315995087557118</v>
      </c>
      <c r="AG159" s="18">
        <v>100.8789232000275</v>
      </c>
      <c r="AH159" s="18">
        <v>100.92938789397448</v>
      </c>
      <c r="AI159" s="43">
        <v>4.3243926185155894</v>
      </c>
      <c r="AJ159" s="18">
        <v>100.68231009812415</v>
      </c>
      <c r="AK159" s="18">
        <v>100.73267643634232</v>
      </c>
      <c r="AL159" s="43">
        <v>4.3328373219172658</v>
      </c>
      <c r="AM159" s="18">
        <v>100.50443536706361</v>
      </c>
      <c r="AN159" s="18">
        <v>100.55471272342531</v>
      </c>
      <c r="AO159" s="43">
        <v>4.3405056628273</v>
      </c>
      <c r="AP159" s="18">
        <v>100.30099477108695</v>
      </c>
      <c r="AQ159" s="18">
        <v>100.35117035626507</v>
      </c>
      <c r="AR159" s="43">
        <v>4.3493095142836191</v>
      </c>
      <c r="AS159" s="18">
        <v>100.1160572072493</v>
      </c>
      <c r="AT159" s="18">
        <v>100.16614027738798</v>
      </c>
      <c r="AU159" s="43">
        <v>4.3573436970948984</v>
      </c>
      <c r="AV159" s="18">
        <v>101.10105657279823</v>
      </c>
      <c r="AW159" s="18">
        <v>101.15163238899272</v>
      </c>
      <c r="AX159" s="43">
        <v>4.3148913140772525</v>
      </c>
      <c r="AY159" s="128">
        <v>100.90783237792699</v>
      </c>
      <c r="AZ159" s="128">
        <v>100.95831153369383</v>
      </c>
      <c r="BA159" s="43">
        <v>4.3231537192887419</v>
      </c>
      <c r="BB159" s="18">
        <v>100.70783837899749</v>
      </c>
      <c r="BC159" s="18">
        <v>100.75821748774136</v>
      </c>
      <c r="BD159" s="43">
        <v>4.3317389973984124</v>
      </c>
      <c r="BE159" s="18">
        <v>100.50750943509736</v>
      </c>
      <c r="BF159" s="18">
        <v>100.55778832926198</v>
      </c>
      <c r="BG159" s="43">
        <v>4.3403729064811989</v>
      </c>
      <c r="BH159" s="18">
        <v>100.31332327461314</v>
      </c>
      <c r="BI159" s="18">
        <v>100.36350502712669</v>
      </c>
      <c r="BJ159" s="43">
        <v>4.3487749843135921</v>
      </c>
      <c r="BK159" s="18">
        <v>100.11233360663758</v>
      </c>
      <c r="BL159" s="18">
        <v>100.1624148140446</v>
      </c>
      <c r="BM159" s="43">
        <v>4.3575057651146061</v>
      </c>
      <c r="BN159" s="18">
        <v>101.17123097933047</v>
      </c>
      <c r="BO159" s="18">
        <v>101.22184190028061</v>
      </c>
      <c r="BP159" s="43">
        <v>4.3118984184261322</v>
      </c>
      <c r="BQ159" s="18">
        <v>100.95248574567994</v>
      </c>
      <c r="BR159" s="18">
        <v>101.00298723929959</v>
      </c>
      <c r="BS159" s="43">
        <v>4.3212414991838672</v>
      </c>
      <c r="BT159" s="18">
        <v>100.74024172839644</v>
      </c>
      <c r="BU159" s="18">
        <v>100.7906370469199</v>
      </c>
      <c r="BV159" s="43">
        <v>4.3303456827723057</v>
      </c>
      <c r="BW159" s="18">
        <v>100.54825401716748</v>
      </c>
      <c r="BX159" s="18">
        <v>100.59855329381438</v>
      </c>
      <c r="BY159" s="43">
        <v>4.3386140825032822</v>
      </c>
      <c r="BZ159" s="20">
        <v>100.33538191631602</v>
      </c>
      <c r="CA159" s="20">
        <v>100.38557470366786</v>
      </c>
      <c r="CB159" s="21">
        <v>4.3478189101212843</v>
      </c>
      <c r="CC159" s="18">
        <v>100.12906174033559</v>
      </c>
      <c r="CD159" s="18">
        <v>100.17915131599358</v>
      </c>
      <c r="CE159" s="43">
        <v>4.3567777752806682</v>
      </c>
      <c r="CF159" s="18">
        <v>101.20067884763007</v>
      </c>
      <c r="CG159" s="18">
        <v>101.25130449988001</v>
      </c>
      <c r="CH159" s="166">
        <v>4.3106437211435358</v>
      </c>
      <c r="CI159" s="18">
        <v>100.99064526922413</v>
      </c>
      <c r="CJ159" s="18">
        <v>101.0411658521502</v>
      </c>
      <c r="CK159" s="43">
        <v>4.3196087091735782</v>
      </c>
      <c r="CL159" s="18">
        <v>100.77328962751567</v>
      </c>
      <c r="CM159" s="18">
        <v>100.82370147825479</v>
      </c>
      <c r="CN159" s="43">
        <v>4.3289255760376282</v>
      </c>
      <c r="CO159" s="18">
        <v>100.5556072953873</v>
      </c>
      <c r="CP159" s="18">
        <v>100.60591025051255</v>
      </c>
      <c r="CQ159" s="43">
        <v>4.3382968149008558</v>
      </c>
      <c r="CR159" s="18">
        <v>100.34463545869295</v>
      </c>
      <c r="CS159" s="18">
        <v>100.3948328751305</v>
      </c>
      <c r="CT159" s="43">
        <v>4.3474179646562074</v>
      </c>
      <c r="CU159" s="18">
        <v>100.12630884970427</v>
      </c>
      <c r="CV159" s="18">
        <v>100.17639704822838</v>
      </c>
      <c r="CW159" s="43">
        <v>4.3568975613075187</v>
      </c>
      <c r="CX159" s="18">
        <v>101.18091457570249</v>
      </c>
      <c r="CY159" s="18">
        <v>101.23153034087292</v>
      </c>
      <c r="CZ159" s="43">
        <v>4.3114857449090334</v>
      </c>
      <c r="DA159" s="18">
        <v>100.9673217178027</v>
      </c>
      <c r="DB159" s="18">
        <v>101.01783063311926</v>
      </c>
      <c r="DC159" s="43">
        <v>4.3206065430680969</v>
      </c>
      <c r="DD159" s="166">
        <v>100.75340055036415</v>
      </c>
      <c r="DE159" s="166">
        <v>100.80380245158993</v>
      </c>
      <c r="DF159" s="43">
        <v>4.329780121237043</v>
      </c>
      <c r="DG159" s="18">
        <v>100.55298308063566</v>
      </c>
      <c r="DH159" s="18">
        <v>100.60328472299715</v>
      </c>
      <c r="DI159" s="43">
        <v>4.3384100350376427</v>
      </c>
      <c r="DJ159">
        <v>100.33842504112096</v>
      </c>
      <c r="DK159">
        <v>100.38861935079635</v>
      </c>
      <c r="DL159">
        <v>4.3476870468239754</v>
      </c>
      <c r="DM159" s="166">
        <v>100.13047422691621</v>
      </c>
      <c r="DN159" s="166">
        <v>100.18056450917079</v>
      </c>
      <c r="DO159" s="166">
        <v>4.3567163165670264</v>
      </c>
      <c r="DP159" s="43">
        <v>101.1816971705007</v>
      </c>
      <c r="DQ159" s="43">
        <v>101.23231332716428</v>
      </c>
      <c r="DR159" s="43">
        <v>4.3114523975111263</v>
      </c>
      <c r="DS159" s="18">
        <v>100.97486744566815</v>
      </c>
      <c r="DT159" s="18">
        <v>101.02538013573601</v>
      </c>
      <c r="DU159" s="43">
        <v>4.3202836694460531</v>
      </c>
    </row>
    <row r="160" spans="1:125" x14ac:dyDescent="0.35">
      <c r="A160" s="9" t="s">
        <v>384</v>
      </c>
      <c r="B160" s="15" t="s">
        <v>149</v>
      </c>
      <c r="C160" s="16">
        <v>43847</v>
      </c>
      <c r="D160" s="16">
        <v>46404</v>
      </c>
      <c r="E160" s="30"/>
      <c r="F160" s="18"/>
      <c r="G160" s="18"/>
      <c r="H160" s="43"/>
      <c r="I160" s="18"/>
      <c r="J160" s="18"/>
      <c r="K160" s="43"/>
      <c r="L160" s="18"/>
      <c r="M160" s="18"/>
      <c r="N160" s="64"/>
      <c r="O160" s="18"/>
      <c r="P160" s="18"/>
      <c r="Q160" s="64"/>
      <c r="R160" s="18"/>
      <c r="S160" s="18"/>
      <c r="T160" s="43"/>
      <c r="U160" s="18"/>
      <c r="V160" s="18"/>
      <c r="W160" s="43"/>
      <c r="X160" s="18"/>
      <c r="Y160" s="18"/>
      <c r="Z160" s="43"/>
      <c r="AA160" s="18"/>
      <c r="AB160" s="18"/>
      <c r="AC160" s="43"/>
      <c r="AD160" s="18"/>
      <c r="AE160" s="18"/>
      <c r="AF160" s="43"/>
      <c r="AG160" s="18"/>
      <c r="AH160" s="18"/>
      <c r="AI160" s="43"/>
      <c r="AJ160" s="18"/>
      <c r="AK160" s="18"/>
      <c r="AL160" s="43"/>
      <c r="AM160" s="18"/>
      <c r="AN160" s="18"/>
      <c r="AO160" s="43"/>
      <c r="AP160" s="18"/>
      <c r="AQ160" s="18"/>
      <c r="AR160" s="43"/>
      <c r="AS160" s="18"/>
      <c r="AT160" s="18"/>
      <c r="AU160" s="43"/>
      <c r="AV160" s="18"/>
      <c r="AW160" s="18"/>
      <c r="AX160" s="43"/>
      <c r="AY160" s="128"/>
      <c r="AZ160" s="128"/>
      <c r="BA160" s="43"/>
      <c r="BB160" s="18"/>
      <c r="BC160" s="18"/>
      <c r="BD160" s="43"/>
      <c r="BE160" s="18"/>
      <c r="BF160" s="18"/>
      <c r="BG160" s="43"/>
      <c r="BH160" s="18"/>
      <c r="BI160" s="18"/>
      <c r="BJ160" s="43"/>
      <c r="BK160" s="18"/>
      <c r="BL160" s="18"/>
      <c r="BM160" s="43"/>
      <c r="BN160" s="18"/>
      <c r="BO160" s="18"/>
      <c r="BP160" s="43"/>
      <c r="BQ160" s="18"/>
      <c r="BR160" s="18"/>
      <c r="BS160" s="43"/>
      <c r="BT160" s="18"/>
      <c r="BU160" s="18"/>
      <c r="BV160" s="43"/>
      <c r="BW160" s="18"/>
      <c r="BX160" s="18"/>
      <c r="BY160" s="43"/>
      <c r="BZ160" s="20"/>
      <c r="CA160" s="20"/>
      <c r="CB160" s="21"/>
      <c r="CC160" s="18"/>
      <c r="CD160" s="18"/>
      <c r="CE160" s="43"/>
      <c r="CF160" s="18"/>
      <c r="CG160" s="18"/>
      <c r="CH160" s="166"/>
      <c r="CI160" s="18"/>
      <c r="CJ160" s="18"/>
      <c r="CK160" s="43"/>
      <c r="CL160" s="18"/>
      <c r="CM160" s="18"/>
      <c r="CN160" s="43"/>
      <c r="CO160" s="18"/>
      <c r="CP160" s="18"/>
      <c r="CQ160" s="43"/>
      <c r="CR160" s="18"/>
      <c r="CS160" s="18"/>
      <c r="CT160" s="43"/>
      <c r="CU160" s="18"/>
      <c r="CV160" s="18"/>
      <c r="CW160" s="43"/>
      <c r="CX160" s="18"/>
      <c r="CY160" s="18"/>
      <c r="CZ160" s="43"/>
      <c r="DA160" s="18"/>
      <c r="DB160" s="18"/>
      <c r="DC160" s="43"/>
      <c r="DD160" s="166">
        <v>99.95</v>
      </c>
      <c r="DE160" s="166">
        <v>100</v>
      </c>
      <c r="DF160" s="43">
        <v>4.1499999999999995</v>
      </c>
      <c r="DG160" s="18">
        <v>99.949999999999989</v>
      </c>
      <c r="DH160" s="18">
        <v>99.999999999999986</v>
      </c>
      <c r="DI160" s="43">
        <v>4.1500000000000004</v>
      </c>
      <c r="DJ160">
        <v>99.949999999999989</v>
      </c>
      <c r="DK160">
        <v>99.999999999999986</v>
      </c>
      <c r="DL160">
        <v>4.1500000000000004</v>
      </c>
      <c r="DM160" s="166">
        <v>100.52983556891971</v>
      </c>
      <c r="DN160" s="166">
        <v>100.58012563173557</v>
      </c>
      <c r="DO160" s="166">
        <v>4.05</v>
      </c>
      <c r="DP160" s="43">
        <v>99.380411446275644</v>
      </c>
      <c r="DQ160" s="43">
        <v>99.43012650953041</v>
      </c>
      <c r="DR160" s="43">
        <v>4.25</v>
      </c>
      <c r="DS160" s="18">
        <v>99.386582292297405</v>
      </c>
      <c r="DT160" s="18">
        <v>99.436300442518657</v>
      </c>
      <c r="DU160" s="43">
        <v>4.25</v>
      </c>
    </row>
    <row r="161" spans="1:125" x14ac:dyDescent="0.35">
      <c r="A161" s="9" t="s">
        <v>87</v>
      </c>
      <c r="B161" s="15" t="s">
        <v>9</v>
      </c>
      <c r="C161" s="16">
        <v>39169</v>
      </c>
      <c r="D161" s="16">
        <v>46474</v>
      </c>
      <c r="E161" s="30">
        <v>4.5625</v>
      </c>
      <c r="F161" s="18">
        <v>97.626345500380893</v>
      </c>
      <c r="G161" s="18">
        <v>97.675183091926854</v>
      </c>
      <c r="H161" s="43">
        <v>4.8600000000000003</v>
      </c>
      <c r="I161" s="18">
        <v>97.334144996255517</v>
      </c>
      <c r="J161" s="18">
        <v>97.382836414462744</v>
      </c>
      <c r="K161" s="43">
        <v>4.9000000000000004</v>
      </c>
      <c r="L161" s="18">
        <v>100.70985956478813</v>
      </c>
      <c r="M161" s="18">
        <v>100.76023968463045</v>
      </c>
      <c r="N161" s="64">
        <v>4.5280757710384298</v>
      </c>
      <c r="O161" s="18">
        <v>100.50040659453717</v>
      </c>
      <c r="P161" s="18">
        <v>100.55068193550491</v>
      </c>
      <c r="Q161" s="64">
        <v>4.5375127370359083</v>
      </c>
      <c r="R161" s="18">
        <v>100.26892057082149</v>
      </c>
      <c r="S161" s="18">
        <v>100.31908011087693</v>
      </c>
      <c r="T161" s="43">
        <v>4.547988273972738</v>
      </c>
      <c r="U161" s="18">
        <v>100.04430221179976</v>
      </c>
      <c r="V161" s="18">
        <v>100.09434938649301</v>
      </c>
      <c r="W161" s="43">
        <v>4.5581993668622376</v>
      </c>
      <c r="X161" s="18">
        <v>101.13501785100433</v>
      </c>
      <c r="Y161" s="18">
        <v>101.1856106563325</v>
      </c>
      <c r="Z161" s="43">
        <v>4.5090403372630785</v>
      </c>
      <c r="AA161" s="18">
        <v>100.91179163267661</v>
      </c>
      <c r="AB161" s="18">
        <v>100.96227276906113</v>
      </c>
      <c r="AC161" s="43">
        <v>4.5190147516153498</v>
      </c>
      <c r="AD161" s="18">
        <v>100.69542463335955</v>
      </c>
      <c r="AE161" s="18">
        <v>100.74579753212561</v>
      </c>
      <c r="AF161" s="43">
        <v>4.5287248815962968</v>
      </c>
      <c r="AG161" s="18">
        <v>100.47149182511281</v>
      </c>
      <c r="AH161" s="18">
        <v>100.52175270146353</v>
      </c>
      <c r="AI161" s="43">
        <v>4.5388185913849206</v>
      </c>
      <c r="AJ161" s="18">
        <v>100.24719907349453</v>
      </c>
      <c r="AK161" s="18">
        <v>100.29734774736821</v>
      </c>
      <c r="AL161" s="43">
        <v>4.5489737290881846</v>
      </c>
      <c r="AM161" s="18">
        <v>100.04430221179976</v>
      </c>
      <c r="AN161" s="18">
        <v>100.09434938649301</v>
      </c>
      <c r="AO161" s="43">
        <v>4.5581993668622376</v>
      </c>
      <c r="AP161" s="18">
        <v>101.08837872456806</v>
      </c>
      <c r="AQ161" s="18">
        <v>101.13894819866739</v>
      </c>
      <c r="AR161" s="43">
        <v>4.5111206723624155</v>
      </c>
      <c r="AS161" s="18">
        <v>100.88904803790064</v>
      </c>
      <c r="AT161" s="18">
        <v>100.93951779679902</v>
      </c>
      <c r="AU161" s="43">
        <v>4.5200334810245</v>
      </c>
      <c r="AV161" s="18">
        <v>100.67561832894003</v>
      </c>
      <c r="AW161" s="18">
        <v>100.72598131959982</v>
      </c>
      <c r="AX161" s="43">
        <v>4.5296158351869078</v>
      </c>
      <c r="AY161" s="128">
        <v>100.46872647722913</v>
      </c>
      <c r="AZ161" s="128">
        <v>100.51898597021423</v>
      </c>
      <c r="BA161" s="43">
        <v>4.5389435199355868</v>
      </c>
      <c r="BB161" s="18">
        <v>100.25457908705403</v>
      </c>
      <c r="BC161" s="18">
        <v>100.30473145278042</v>
      </c>
      <c r="BD161" s="43">
        <v>4.548638866699771</v>
      </c>
      <c r="BE161" s="18">
        <v>100.04006604930461</v>
      </c>
      <c r="BF161" s="18">
        <v>100.09011110485703</v>
      </c>
      <c r="BG161" s="43">
        <v>4.5583923822606263</v>
      </c>
      <c r="BH161" s="18">
        <v>101.09897942310164</v>
      </c>
      <c r="BI161" s="18">
        <v>101.14955420020173</v>
      </c>
      <c r="BJ161" s="43">
        <v>4.5106476603639845</v>
      </c>
      <c r="BK161" s="18">
        <v>100.88257319232031</v>
      </c>
      <c r="BL161" s="18">
        <v>100.9330397121764</v>
      </c>
      <c r="BM161" s="43">
        <v>4.5203235858253734</v>
      </c>
      <c r="BN161" s="18">
        <v>100.67980055365341</v>
      </c>
      <c r="BO161" s="18">
        <v>100.73016563647164</v>
      </c>
      <c r="BP161" s="43">
        <v>4.5294276755840492</v>
      </c>
      <c r="BQ161" s="18">
        <v>100.45568274969168</v>
      </c>
      <c r="BR161" s="18">
        <v>100.50593571755044</v>
      </c>
      <c r="BS161" s="43">
        <v>4.5395328817413239</v>
      </c>
      <c r="BT161" s="18">
        <v>100.23819914165649</v>
      </c>
      <c r="BU161" s="18">
        <v>100.28834331331315</v>
      </c>
      <c r="BV161" s="43">
        <v>4.5493821607424376</v>
      </c>
      <c r="BW161" s="18">
        <v>100.04144928257897</v>
      </c>
      <c r="BX161" s="18">
        <v>100.09149503009401</v>
      </c>
      <c r="BY161" s="43">
        <v>4.5583293551846902</v>
      </c>
      <c r="BZ161" s="20">
        <v>101.17696683848051</v>
      </c>
      <c r="CA161" s="20">
        <v>101.2275806287949</v>
      </c>
      <c r="CB161" s="21">
        <v>4.5071708438146398</v>
      </c>
      <c r="CC161" s="18">
        <v>100.95598164944884</v>
      </c>
      <c r="CD161" s="18">
        <v>101.00648489189479</v>
      </c>
      <c r="CE161" s="43">
        <v>4.5170367079729115</v>
      </c>
      <c r="CF161" s="18">
        <v>100.72728060131931</v>
      </c>
      <c r="CG161" s="18">
        <v>100.77766943603731</v>
      </c>
      <c r="CH161" s="166">
        <v>4.5272926289447266</v>
      </c>
      <c r="CI161" s="18">
        <v>100.50561808504058</v>
      </c>
      <c r="CJ161" s="18">
        <v>100.55589603305711</v>
      </c>
      <c r="CK161" s="43">
        <v>4.537277454620968</v>
      </c>
      <c r="CL161" s="18">
        <v>100.27621606028904</v>
      </c>
      <c r="CM161" s="18">
        <v>100.326379249914</v>
      </c>
      <c r="CN161" s="43">
        <v>4.5476573899221133</v>
      </c>
      <c r="CO161" s="18">
        <v>100.0464569785526</v>
      </c>
      <c r="CP161" s="18">
        <v>100.09650523116818</v>
      </c>
      <c r="CQ161" s="43">
        <v>4.5581011939059408</v>
      </c>
      <c r="CR161" s="18">
        <v>101.18512371976178</v>
      </c>
      <c r="CS161" s="18">
        <v>101.23574159055705</v>
      </c>
      <c r="CT161" s="43">
        <v>4.5068075052512633</v>
      </c>
      <c r="CU161" s="18">
        <v>100.95383510489269</v>
      </c>
      <c r="CV161" s="18">
        <v>101.00433727352944</v>
      </c>
      <c r="CW161" s="43">
        <v>4.5171327520760931</v>
      </c>
      <c r="CX161" s="18">
        <v>100.72967100551786</v>
      </c>
      <c r="CY161" s="18">
        <v>100.78006103603587</v>
      </c>
      <c r="CZ161" s="43">
        <v>4.5271851922857929</v>
      </c>
      <c r="DA161" s="18">
        <v>100.49768662302027</v>
      </c>
      <c r="DB161" s="18">
        <v>100.54796060332193</v>
      </c>
      <c r="DC161" s="43">
        <v>4.5376355448916614</v>
      </c>
      <c r="DD161" s="166">
        <v>100.26534785197994</v>
      </c>
      <c r="DE161" s="166">
        <v>100.31550560478233</v>
      </c>
      <c r="DF161" s="43">
        <v>4.5481503307924234</v>
      </c>
      <c r="DG161" s="18">
        <v>100.0476773690914</v>
      </c>
      <c r="DH161" s="18">
        <v>100.09772623220751</v>
      </c>
      <c r="DI161" s="43">
        <v>4.5580455937788997</v>
      </c>
      <c r="DJ161">
        <v>101.18116604149955</v>
      </c>
      <c r="DK161">
        <v>101.23178193246578</v>
      </c>
      <c r="DL161">
        <v>4.5069837880002508</v>
      </c>
      <c r="DM161" s="166">
        <v>100.95942077482171</v>
      </c>
      <c r="DN161" s="166">
        <v>101.00992573769055</v>
      </c>
      <c r="DO161" s="166">
        <v>4.5168828376809325</v>
      </c>
      <c r="DP161" s="43">
        <v>100.72993485857444</v>
      </c>
      <c r="DQ161" s="43">
        <v>100.78032502108498</v>
      </c>
      <c r="DR161" s="43">
        <v>4.5271733337290252</v>
      </c>
      <c r="DS161" s="18">
        <v>100.5075133237269</v>
      </c>
      <c r="DT161" s="18">
        <v>100.55779221983681</v>
      </c>
      <c r="DU161" s="43">
        <v>4.5371918966016898</v>
      </c>
    </row>
    <row r="162" spans="1:125" x14ac:dyDescent="0.35">
      <c r="A162" s="9" t="s">
        <v>399</v>
      </c>
      <c r="B162" s="15" t="s">
        <v>149</v>
      </c>
      <c r="C162" s="16">
        <v>43942</v>
      </c>
      <c r="D162" s="16">
        <v>46498</v>
      </c>
      <c r="E162" s="30">
        <v>4.05</v>
      </c>
      <c r="F162" s="18"/>
      <c r="G162" s="18"/>
      <c r="H162" s="43"/>
      <c r="I162" s="18"/>
      <c r="J162" s="18"/>
      <c r="K162" s="43"/>
      <c r="L162" s="18"/>
      <c r="M162" s="18"/>
      <c r="N162" s="64"/>
      <c r="O162" s="18"/>
      <c r="P162" s="18"/>
      <c r="Q162" s="64"/>
      <c r="R162" s="18"/>
      <c r="S162" s="18"/>
      <c r="T162" s="43"/>
      <c r="U162" s="18"/>
      <c r="V162" s="18"/>
      <c r="W162" s="43"/>
      <c r="X162" s="18"/>
      <c r="Y162" s="18"/>
      <c r="Z162" s="43"/>
      <c r="AA162" s="18"/>
      <c r="AB162" s="18"/>
      <c r="AC162" s="43"/>
      <c r="AD162" s="18"/>
      <c r="AE162" s="18"/>
      <c r="AF162" s="43"/>
      <c r="AG162" s="18"/>
      <c r="AH162" s="18"/>
      <c r="AI162" s="43"/>
      <c r="AJ162" s="18"/>
      <c r="AK162" s="18"/>
      <c r="AL162" s="43"/>
      <c r="AM162" s="18"/>
      <c r="AN162" s="18"/>
      <c r="AO162" s="43"/>
      <c r="AP162" s="18"/>
      <c r="AQ162" s="18"/>
      <c r="AR162" s="43"/>
      <c r="AS162" s="18"/>
      <c r="AT162" s="18"/>
      <c r="AU162" s="43"/>
      <c r="AV162" s="18"/>
      <c r="AW162" s="18"/>
      <c r="AX162" s="43"/>
      <c r="AY162" s="128"/>
      <c r="AZ162" s="128"/>
      <c r="BA162" s="43"/>
      <c r="BB162" s="18"/>
      <c r="BC162" s="18"/>
      <c r="BD162" s="43"/>
      <c r="BE162" s="18"/>
      <c r="BF162" s="18"/>
      <c r="BG162" s="43"/>
      <c r="BH162" s="18"/>
      <c r="BI162" s="18"/>
      <c r="BJ162" s="43"/>
      <c r="BK162" s="18"/>
      <c r="BL162" s="18"/>
      <c r="BM162" s="43"/>
      <c r="BN162" s="18"/>
      <c r="BO162" s="18"/>
      <c r="BP162" s="43"/>
      <c r="BQ162" s="18"/>
      <c r="BR162" s="18"/>
      <c r="BS162" s="43"/>
      <c r="BT162" s="18"/>
      <c r="BU162" s="18"/>
      <c r="BV162" s="43"/>
      <c r="BW162" s="18"/>
      <c r="BX162" s="18"/>
      <c r="BY162" s="43"/>
      <c r="BZ162" s="20"/>
      <c r="CA162" s="20"/>
      <c r="CB162" s="21"/>
      <c r="CC162" s="18"/>
      <c r="CD162" s="18"/>
      <c r="CE162" s="43"/>
      <c r="CF162" s="18"/>
      <c r="CG162" s="18"/>
      <c r="CH162" s="166"/>
      <c r="CI162" s="18"/>
      <c r="CJ162" s="18"/>
      <c r="CK162" s="43"/>
      <c r="CL162" s="18"/>
      <c r="CM162" s="18"/>
      <c r="CN162" s="43"/>
      <c r="CO162" s="18"/>
      <c r="CP162" s="18"/>
      <c r="CQ162" s="43"/>
      <c r="CR162" s="18"/>
      <c r="CS162" s="18"/>
      <c r="CT162" s="43"/>
      <c r="CU162" s="18"/>
      <c r="CV162" s="18"/>
      <c r="CW162" s="43"/>
      <c r="CX162" s="18"/>
      <c r="CY162" s="18"/>
      <c r="CZ162" s="43"/>
      <c r="DA162" s="18"/>
      <c r="DB162" s="18"/>
      <c r="DC162" s="43"/>
      <c r="DD162" s="166"/>
      <c r="DE162" s="166"/>
      <c r="DF162" s="43"/>
      <c r="DG162" s="18"/>
      <c r="DH162" s="18"/>
      <c r="DI162" s="43"/>
      <c r="DM162" s="166">
        <v>99.95</v>
      </c>
      <c r="DN162" s="166">
        <v>100</v>
      </c>
      <c r="DO162" s="166">
        <v>4.0500000000000007</v>
      </c>
      <c r="DP162" s="43">
        <v>98.772427349977249</v>
      </c>
      <c r="DQ162" s="43">
        <v>98.821838269111794</v>
      </c>
      <c r="DR162" s="43">
        <v>4.25</v>
      </c>
      <c r="DS162" s="18">
        <v>98.784636096138385</v>
      </c>
      <c r="DT162" s="18">
        <v>98.834053122699729</v>
      </c>
      <c r="DU162" s="43">
        <v>4.25</v>
      </c>
    </row>
    <row r="163" spans="1:125" x14ac:dyDescent="0.35">
      <c r="A163" s="9" t="s">
        <v>89</v>
      </c>
      <c r="B163" s="15" t="s">
        <v>9</v>
      </c>
      <c r="C163" s="16">
        <v>39211</v>
      </c>
      <c r="D163" s="16">
        <v>46516</v>
      </c>
      <c r="E163" s="30">
        <v>4.5625</v>
      </c>
      <c r="F163" s="18">
        <v>97.605435935057628</v>
      </c>
      <c r="G163" s="18">
        <v>97.654263066590914</v>
      </c>
      <c r="H163" s="43">
        <v>4.8600000000000003</v>
      </c>
      <c r="I163" s="18">
        <v>97.310434113651581</v>
      </c>
      <c r="J163" s="18">
        <v>97.359113670486821</v>
      </c>
      <c r="K163" s="43">
        <v>4.9000000000000004</v>
      </c>
      <c r="L163" s="18">
        <v>101.01264786960131</v>
      </c>
      <c r="M163" s="18">
        <v>101.06317945933097</v>
      </c>
      <c r="N163" s="64">
        <v>4.5145027342386399</v>
      </c>
      <c r="O163" s="18">
        <v>100.80365016968032</v>
      </c>
      <c r="P163" s="18">
        <v>100.85407720828447</v>
      </c>
      <c r="Q163" s="64">
        <v>4.5238627195780063</v>
      </c>
      <c r="R163" s="18">
        <v>100.57266730769247</v>
      </c>
      <c r="S163" s="18">
        <v>100.62297879709101</v>
      </c>
      <c r="T163" s="43">
        <v>4.5342525678954564</v>
      </c>
      <c r="U163" s="18">
        <v>100.3485371827326</v>
      </c>
      <c r="V163" s="18">
        <v>100.3987365510081</v>
      </c>
      <c r="W163" s="43">
        <v>4.5443798963366415</v>
      </c>
      <c r="X163" s="18">
        <v>100.1312940517177</v>
      </c>
      <c r="Y163" s="18">
        <v>100.18138474408974</v>
      </c>
      <c r="Z163" s="43">
        <v>4.5542393046919498</v>
      </c>
      <c r="AA163" s="18">
        <v>101.15646327079037</v>
      </c>
      <c r="AB163" s="18">
        <v>101.20706680419246</v>
      </c>
      <c r="AC163" s="43">
        <v>4.5080844095869006</v>
      </c>
      <c r="AD163" s="18">
        <v>100.95046579974749</v>
      </c>
      <c r="AE163" s="18">
        <v>101.00096628288892</v>
      </c>
      <c r="AF163" s="43">
        <v>4.5172835151112363</v>
      </c>
      <c r="AG163" s="18">
        <v>100.73724394381338</v>
      </c>
      <c r="AH163" s="18">
        <v>100.78763776269473</v>
      </c>
      <c r="AI163" s="43">
        <v>4.526844860420721</v>
      </c>
      <c r="AJ163" s="18">
        <v>100.52365780510921</v>
      </c>
      <c r="AK163" s="18">
        <v>100.57394477749796</v>
      </c>
      <c r="AL163" s="43">
        <v>4.536463206344072</v>
      </c>
      <c r="AM163" s="18">
        <v>100.33042766626042</v>
      </c>
      <c r="AN163" s="18">
        <v>100.38061797524804</v>
      </c>
      <c r="AO163" s="43">
        <v>4.5452001512134803</v>
      </c>
      <c r="AP163" s="18">
        <v>100.10930379262513</v>
      </c>
      <c r="AQ163" s="18">
        <v>100.15938348436731</v>
      </c>
      <c r="AR163" s="43">
        <v>4.5552397002444671</v>
      </c>
      <c r="AS163" s="18">
        <v>101.19659263244409</v>
      </c>
      <c r="AT163" s="18">
        <v>101.24721624056437</v>
      </c>
      <c r="AU163" s="43">
        <v>4.5062967352696939</v>
      </c>
      <c r="AV163" s="18">
        <v>100.98034988183578</v>
      </c>
      <c r="AW163" s="18">
        <v>101.03086531449301</v>
      </c>
      <c r="AX163" s="43">
        <v>4.5159466721359491</v>
      </c>
      <c r="AY163" s="128">
        <v>100.77073788740465</v>
      </c>
      <c r="AZ163" s="128">
        <v>100.82114846163546</v>
      </c>
      <c r="BA163" s="43">
        <v>4.5253402382498411</v>
      </c>
      <c r="BB163" s="18">
        <v>100.55378192587087</v>
      </c>
      <c r="BC163" s="18">
        <v>100.60408396785479</v>
      </c>
      <c r="BD163" s="43">
        <v>4.5351041628268476</v>
      </c>
      <c r="BE163" s="18">
        <v>100.33646261189382</v>
      </c>
      <c r="BF163" s="18">
        <v>100.38665593986374</v>
      </c>
      <c r="BG163" s="43">
        <v>4.5449267706787131</v>
      </c>
      <c r="BH163" s="18">
        <v>100.1258070652779</v>
      </c>
      <c r="BI163" s="18">
        <v>100.17589501278428</v>
      </c>
      <c r="BJ163" s="43">
        <v>4.5544888812001547</v>
      </c>
      <c r="BK163" s="18">
        <v>101.24473745877066</v>
      </c>
      <c r="BL163" s="18">
        <v>101.29538515134632</v>
      </c>
      <c r="BM163" s="43">
        <v>4.5041538597075554</v>
      </c>
      <c r="BN163" s="18">
        <v>101.03096462609632</v>
      </c>
      <c r="BO163" s="18">
        <v>101.08150537878571</v>
      </c>
      <c r="BP163" s="43">
        <v>4.5136842619258672</v>
      </c>
      <c r="BQ163" s="18">
        <v>100.79471675917507</v>
      </c>
      <c r="BR163" s="18">
        <v>100.84513932883949</v>
      </c>
      <c r="BS163" s="43">
        <v>4.5242636683979729</v>
      </c>
      <c r="BT163" s="18">
        <v>100.56549029552492</v>
      </c>
      <c r="BU163" s="18">
        <v>100.61579819462223</v>
      </c>
      <c r="BV163" s="43">
        <v>4.5345761618614873</v>
      </c>
      <c r="BW163" s="18">
        <v>100.35814092157055</v>
      </c>
      <c r="BX163" s="18">
        <v>100.40834509411761</v>
      </c>
      <c r="BY163" s="43">
        <v>4.5439450234174741</v>
      </c>
      <c r="BZ163" s="20">
        <v>100.12823611901131</v>
      </c>
      <c r="CA163" s="20">
        <v>100.17832528165212</v>
      </c>
      <c r="CB163" s="21">
        <v>4.5543783919051322</v>
      </c>
      <c r="CC163" s="18">
        <v>101.29631021496884</v>
      </c>
      <c r="CD163" s="18">
        <v>101.34698370682224</v>
      </c>
      <c r="CE163" s="43">
        <v>4.5018606702676562</v>
      </c>
      <c r="CF163" s="18">
        <v>101.06267460894134</v>
      </c>
      <c r="CG163" s="18">
        <v>101.1132312245536</v>
      </c>
      <c r="CH163" s="166">
        <v>4.512268023427656</v>
      </c>
      <c r="CI163" s="18">
        <v>100.83624129008221</v>
      </c>
      <c r="CJ163" s="18">
        <v>100.88668463239841</v>
      </c>
      <c r="CK163" s="43">
        <v>4.5224005691379556</v>
      </c>
      <c r="CL163" s="18">
        <v>100.60191419010928</v>
      </c>
      <c r="CM163" s="18">
        <v>100.6522403102644</v>
      </c>
      <c r="CN163" s="43">
        <v>4.5329343747699191</v>
      </c>
      <c r="CO163" s="18">
        <v>100.3672348912328</v>
      </c>
      <c r="CP163" s="18">
        <v>100.41744361303931</v>
      </c>
      <c r="CQ163" s="43">
        <v>4.5435333103894653</v>
      </c>
      <c r="CR163" s="18">
        <v>100.1397900534546</v>
      </c>
      <c r="CS163" s="18">
        <v>100.18988499595257</v>
      </c>
      <c r="CT163" s="43">
        <v>4.5538529165736783</v>
      </c>
      <c r="CU163" s="18">
        <v>101.26168712774518</v>
      </c>
      <c r="CV163" s="18">
        <v>101.31234329939487</v>
      </c>
      <c r="CW163" s="43">
        <v>4.5033999327377625</v>
      </c>
      <c r="CX163" s="18">
        <v>101.03891197419857</v>
      </c>
      <c r="CY163" s="18">
        <v>101.08945670254984</v>
      </c>
      <c r="CZ163" s="43">
        <v>4.5133292321719614</v>
      </c>
      <c r="DA163" s="18">
        <v>100.80836285454568</v>
      </c>
      <c r="DB163" s="18">
        <v>100.858792250671</v>
      </c>
      <c r="DC163" s="43">
        <v>4.5236512337571106</v>
      </c>
      <c r="DD163" s="166">
        <v>100.57745936220506</v>
      </c>
      <c r="DE163" s="166">
        <v>100.62777324882947</v>
      </c>
      <c r="DF163" s="43">
        <v>4.5340365315626938</v>
      </c>
      <c r="DG163" s="18">
        <v>100.36113157080185</v>
      </c>
      <c r="DH163" s="18">
        <v>100.41133723942156</v>
      </c>
      <c r="DI163" s="43">
        <v>4.5438096189488446</v>
      </c>
      <c r="DJ163">
        <v>100.12954064772066</v>
      </c>
      <c r="DK163">
        <v>100.17963046295213</v>
      </c>
      <c r="DL163">
        <v>4.5543190555961157</v>
      </c>
      <c r="DM163" s="166">
        <v>101.27731037818759</v>
      </c>
      <c r="DN163" s="166">
        <v>101.32797436537027</v>
      </c>
      <c r="DO163" s="166">
        <v>4.5027052288131744</v>
      </c>
      <c r="DP163" s="43">
        <v>101.04698982681499</v>
      </c>
      <c r="DQ163" s="43">
        <v>101.09753859611304</v>
      </c>
      <c r="DR163" s="43">
        <v>4.5129684296541486</v>
      </c>
      <c r="DS163" s="18">
        <v>100.82376219649338</v>
      </c>
      <c r="DT163" s="18">
        <v>100.87419929614144</v>
      </c>
      <c r="DU163" s="43">
        <v>4.5229603127809126</v>
      </c>
    </row>
    <row r="164" spans="1:125" x14ac:dyDescent="0.35">
      <c r="A164" s="214" t="s">
        <v>618</v>
      </c>
      <c r="B164" s="15"/>
      <c r="C164" s="16"/>
      <c r="D164" s="16"/>
      <c r="E164" s="30"/>
      <c r="F164" s="18"/>
      <c r="G164" s="18"/>
      <c r="H164" s="43"/>
      <c r="I164" s="18"/>
      <c r="J164" s="18"/>
      <c r="K164" s="43"/>
      <c r="L164" s="18"/>
      <c r="M164" s="18"/>
      <c r="N164" s="64"/>
      <c r="O164" s="18"/>
      <c r="P164" s="18"/>
      <c r="Q164" s="64"/>
      <c r="R164" s="18"/>
      <c r="S164" s="18"/>
      <c r="T164" s="43"/>
      <c r="U164" s="18"/>
      <c r="V164" s="18"/>
      <c r="W164" s="43"/>
      <c r="X164" s="18"/>
      <c r="Y164" s="18"/>
      <c r="Z164" s="43"/>
      <c r="AA164" s="18"/>
      <c r="AB164" s="18"/>
      <c r="AC164" s="43"/>
      <c r="AD164" s="18"/>
      <c r="AE164" s="18"/>
      <c r="AF164" s="43"/>
      <c r="AG164" s="18"/>
      <c r="AH164" s="18"/>
      <c r="AI164" s="43"/>
      <c r="AJ164" s="18"/>
      <c r="AK164" s="18"/>
      <c r="AL164" s="43"/>
      <c r="AM164" s="18"/>
      <c r="AN164" s="18"/>
      <c r="AO164" s="43"/>
      <c r="AP164" s="18"/>
      <c r="AQ164" s="18"/>
      <c r="AR164" s="43"/>
      <c r="AS164" s="18"/>
      <c r="AT164" s="18"/>
      <c r="AU164" s="43"/>
      <c r="AV164" s="18"/>
      <c r="AW164" s="18"/>
      <c r="AX164" s="43"/>
      <c r="AY164" s="128"/>
      <c r="AZ164" s="128"/>
      <c r="BA164" s="43"/>
      <c r="BB164" s="18"/>
      <c r="BC164" s="18"/>
      <c r="BD164" s="43"/>
      <c r="BE164" s="18"/>
      <c r="BF164" s="18"/>
      <c r="BG164" s="43"/>
      <c r="BH164" s="18"/>
      <c r="BI164" s="18"/>
      <c r="BJ164" s="43"/>
      <c r="BK164" s="18"/>
      <c r="BL164" s="18"/>
      <c r="BM164" s="43"/>
      <c r="BN164" s="18"/>
      <c r="BO164" s="18"/>
      <c r="BP164" s="43"/>
      <c r="BQ164" s="18"/>
      <c r="BR164" s="18"/>
      <c r="BS164" s="43"/>
      <c r="BT164" s="18"/>
      <c r="BU164" s="18"/>
      <c r="BV164" s="43"/>
      <c r="BW164" s="18"/>
      <c r="BX164" s="18"/>
      <c r="BY164" s="43"/>
      <c r="BZ164" s="20"/>
      <c r="CA164" s="20"/>
      <c r="CB164" s="21"/>
      <c r="CC164" s="18"/>
      <c r="CD164" s="18"/>
      <c r="CE164" s="43"/>
      <c r="CF164" s="18"/>
      <c r="CG164" s="18"/>
      <c r="CH164" s="166"/>
      <c r="CI164" s="18"/>
      <c r="CJ164" s="18"/>
      <c r="CK164" s="43"/>
      <c r="CL164" s="18"/>
      <c r="CM164" s="18"/>
      <c r="CN164" s="43"/>
      <c r="CO164" s="18"/>
      <c r="CP164" s="18"/>
      <c r="CQ164" s="43"/>
      <c r="CR164" s="18"/>
      <c r="CS164" s="18"/>
      <c r="CT164" s="43"/>
      <c r="CU164" s="18"/>
      <c r="CV164" s="18"/>
      <c r="CW164" s="43"/>
      <c r="CX164" s="18"/>
      <c r="CY164" s="18"/>
      <c r="CZ164" s="43"/>
      <c r="DA164" s="18"/>
      <c r="DB164" s="18"/>
      <c r="DC164" s="43"/>
      <c r="DD164" s="166"/>
      <c r="DE164" s="166"/>
      <c r="DF164" s="43"/>
      <c r="DG164" s="18"/>
      <c r="DH164" s="18"/>
      <c r="DI164" s="43"/>
      <c r="DM164" s="166"/>
      <c r="DN164" s="166"/>
      <c r="DO164" s="166"/>
      <c r="DP164" s="43">
        <v>99.95</v>
      </c>
      <c r="DQ164" s="43">
        <v>100</v>
      </c>
      <c r="DR164" s="43">
        <v>4.25</v>
      </c>
      <c r="DS164" s="18">
        <v>99.949999999999989</v>
      </c>
      <c r="DT164" s="18">
        <v>99.999999999999986</v>
      </c>
      <c r="DU164" s="43">
        <v>4.25</v>
      </c>
    </row>
    <row r="165" spans="1:125" x14ac:dyDescent="0.35">
      <c r="A165" s="9" t="s">
        <v>239</v>
      </c>
      <c r="B165" s="15" t="s">
        <v>149</v>
      </c>
      <c r="C165" s="16">
        <v>42930</v>
      </c>
      <c r="D165" s="16">
        <v>46582</v>
      </c>
      <c r="E165" s="30">
        <v>4.8</v>
      </c>
      <c r="F165" s="18"/>
      <c r="G165" s="18"/>
      <c r="H165" s="43"/>
      <c r="I165" s="18"/>
      <c r="J165" s="18"/>
      <c r="K165" s="43"/>
      <c r="L165" s="18"/>
      <c r="M165" s="18"/>
      <c r="N165" s="64"/>
      <c r="O165" s="18">
        <v>99.95</v>
      </c>
      <c r="P165" s="18">
        <v>100</v>
      </c>
      <c r="Q165" s="64">
        <v>4.8</v>
      </c>
      <c r="R165" s="18">
        <v>99.95</v>
      </c>
      <c r="S165" s="18">
        <v>100</v>
      </c>
      <c r="T165" s="43">
        <v>4.8</v>
      </c>
      <c r="U165" s="18">
        <v>99.95</v>
      </c>
      <c r="V165" s="18">
        <v>100</v>
      </c>
      <c r="W165" s="43">
        <v>4.8</v>
      </c>
      <c r="X165" s="18">
        <v>99.795930344313504</v>
      </c>
      <c r="Y165" s="18">
        <v>99.845853270948979</v>
      </c>
      <c r="Z165" s="43">
        <v>4.82</v>
      </c>
      <c r="AA165" s="18">
        <v>99.796986890677275</v>
      </c>
      <c r="AB165" s="18">
        <v>99.846910345850191</v>
      </c>
      <c r="AC165" s="43">
        <v>4.82</v>
      </c>
      <c r="AD165" s="18">
        <v>99.798013432273507</v>
      </c>
      <c r="AE165" s="18">
        <v>99.84793740097399</v>
      </c>
      <c r="AF165" s="43">
        <v>4.82</v>
      </c>
      <c r="AG165" s="18">
        <v>101.55132830124396</v>
      </c>
      <c r="AH165" s="18">
        <v>101.60212936592691</v>
      </c>
      <c r="AI165" s="43">
        <v>4.59</v>
      </c>
      <c r="AJ165" s="18">
        <v>101.53985297893693</v>
      </c>
      <c r="AK165" s="18">
        <v>101.59064830308847</v>
      </c>
      <c r="AL165" s="43">
        <v>4.59</v>
      </c>
      <c r="AM165" s="18">
        <v>101.45356333537377</v>
      </c>
      <c r="AN165" s="18">
        <v>101.50431549312033</v>
      </c>
      <c r="AO165" s="43">
        <v>4.5999999999999996</v>
      </c>
      <c r="AP165" s="18">
        <v>101.46730394613257</v>
      </c>
      <c r="AQ165" s="18">
        <v>101.51806297762138</v>
      </c>
      <c r="AR165" s="43">
        <v>4.5966666666666667</v>
      </c>
      <c r="AS165" s="18">
        <v>101.45679927657305</v>
      </c>
      <c r="AT165" s="18">
        <v>101.5075530530996</v>
      </c>
      <c r="AU165" s="43">
        <v>4.5966666666666667</v>
      </c>
      <c r="AV165" s="18">
        <v>101.44552812334594</v>
      </c>
      <c r="AW165" s="18">
        <v>101.49627626147667</v>
      </c>
      <c r="AX165" s="43">
        <v>4.5966666666666667</v>
      </c>
      <c r="AY165" s="128">
        <v>102.69603301589638</v>
      </c>
      <c r="AZ165" s="128">
        <v>102.74740671925599</v>
      </c>
      <c r="BA165" s="43">
        <v>4.4266666666666667</v>
      </c>
      <c r="BB165" s="18">
        <v>102.67485888152171</v>
      </c>
      <c r="BC165" s="18">
        <v>102.72622199251796</v>
      </c>
      <c r="BD165" s="43">
        <v>4.4266666666666667</v>
      </c>
      <c r="BE165" s="18">
        <v>102.65360586175154</v>
      </c>
      <c r="BF165" s="18">
        <v>102.704958340922</v>
      </c>
      <c r="BG165" s="43">
        <v>4.4266666666666667</v>
      </c>
      <c r="BH165" s="18">
        <v>103.29253067781073</v>
      </c>
      <c r="BI165" s="18">
        <v>103.34420277920033</v>
      </c>
      <c r="BJ165" s="43">
        <v>4.3366666666666669</v>
      </c>
      <c r="BK165" s="18">
        <v>103.26574997229308</v>
      </c>
      <c r="BL165" s="18">
        <v>103.31740867663139</v>
      </c>
      <c r="BM165" s="43">
        <v>4.3366666666666669</v>
      </c>
      <c r="BN165" s="18">
        <v>103.24060855617955</v>
      </c>
      <c r="BO165" s="18">
        <v>103.29225468352131</v>
      </c>
      <c r="BP165" s="43">
        <v>4.3366666666666669</v>
      </c>
      <c r="BQ165" s="18">
        <v>105.36839922759033</v>
      </c>
      <c r="BR165" s="18">
        <v>105.42110978248157</v>
      </c>
      <c r="BS165" s="43">
        <v>4.04</v>
      </c>
      <c r="BT165" s="18">
        <v>105.32285571128631</v>
      </c>
      <c r="BU165" s="18">
        <v>105.37554348302781</v>
      </c>
      <c r="BV165" s="43">
        <v>4.04</v>
      </c>
      <c r="BW165" s="18">
        <v>105.28158644138983</v>
      </c>
      <c r="BX165" s="18">
        <v>105.33425356817392</v>
      </c>
      <c r="BY165" s="43">
        <v>4.04</v>
      </c>
      <c r="BZ165" s="20">
        <v>104.64025459545159</v>
      </c>
      <c r="CA165" s="20">
        <v>104.69260089589955</v>
      </c>
      <c r="CB165" s="21">
        <v>4.1233333333333331</v>
      </c>
      <c r="CC165" s="18">
        <v>104.60089908932609</v>
      </c>
      <c r="CD165" s="18">
        <v>104.65322570217718</v>
      </c>
      <c r="CE165" s="43">
        <v>4.1233333333333331</v>
      </c>
      <c r="CF165" s="18">
        <v>104.56009279938034</v>
      </c>
      <c r="CG165" s="18">
        <v>104.61239899887978</v>
      </c>
      <c r="CH165" s="166">
        <v>4.1233333333333331</v>
      </c>
      <c r="CI165" s="18">
        <v>103.94443122768484</v>
      </c>
      <c r="CJ165" s="18">
        <v>103.99642944240604</v>
      </c>
      <c r="CK165" s="43">
        <v>4.206666666666667</v>
      </c>
      <c r="CL165" s="18">
        <v>103.90864612135692</v>
      </c>
      <c r="CM165" s="18">
        <v>103.96062643457421</v>
      </c>
      <c r="CN165" s="43">
        <v>4.206666666666667</v>
      </c>
      <c r="CO165" s="18">
        <v>103.87273426459903</v>
      </c>
      <c r="CP165" s="18">
        <v>103.92469661290548</v>
      </c>
      <c r="CQ165" s="43">
        <v>4.206666666666667</v>
      </c>
      <c r="CR165" s="18">
        <v>103.05945472449241</v>
      </c>
      <c r="CS165" s="18">
        <v>103.1110102296072</v>
      </c>
      <c r="CT165" s="43">
        <v>4.3233333333333333</v>
      </c>
      <c r="CU165" s="18">
        <v>103.03066569792156</v>
      </c>
      <c r="CV165" s="18">
        <v>103.08220680132222</v>
      </c>
      <c r="CW165" s="43">
        <v>4.3233333333333333</v>
      </c>
      <c r="CX165" s="18">
        <v>103.00270559522347</v>
      </c>
      <c r="CY165" s="18">
        <v>103.05423271157926</v>
      </c>
      <c r="CZ165" s="43">
        <v>4.3233333333333333</v>
      </c>
      <c r="DA165" s="18">
        <v>104.55889546704891</v>
      </c>
      <c r="DB165" s="18">
        <v>104.6112010675827</v>
      </c>
      <c r="DC165" s="43">
        <v>4.08</v>
      </c>
      <c r="DD165" s="166">
        <v>104.05974476071196</v>
      </c>
      <c r="DE165" s="166">
        <v>104.11180066104248</v>
      </c>
      <c r="DF165" s="43">
        <v>4.1500000000000004</v>
      </c>
      <c r="DG165" s="18">
        <v>104.022005664086</v>
      </c>
      <c r="DH165" s="18">
        <v>104.07404268542871</v>
      </c>
      <c r="DI165" s="43">
        <v>4.1500000000000004</v>
      </c>
      <c r="DJ165">
        <v>103.9815274424155</v>
      </c>
      <c r="DK165">
        <v>104.03354421452275</v>
      </c>
      <c r="DL165">
        <v>4.1500000000000004</v>
      </c>
      <c r="DM165" s="166">
        <v>104.57296263317085</v>
      </c>
      <c r="DN165" s="166">
        <v>104.62527527080624</v>
      </c>
      <c r="DO165" s="166">
        <v>4.05</v>
      </c>
      <c r="DP165" s="43">
        <v>103.28171708522021</v>
      </c>
      <c r="DQ165" s="43">
        <v>103.33338377710875</v>
      </c>
      <c r="DR165" s="43">
        <v>4.25</v>
      </c>
      <c r="DS165" s="18">
        <v>103.24846640730931</v>
      </c>
      <c r="DT165" s="18">
        <v>103.30011646554208</v>
      </c>
      <c r="DU165" s="43">
        <v>4.25</v>
      </c>
    </row>
    <row r="166" spans="1:125" x14ac:dyDescent="0.35">
      <c r="A166" s="9" t="s">
        <v>153</v>
      </c>
      <c r="B166" s="15" t="s">
        <v>149</v>
      </c>
      <c r="C166" s="16">
        <v>41106</v>
      </c>
      <c r="D166" s="16">
        <v>46584</v>
      </c>
      <c r="E166" s="30">
        <v>4.25</v>
      </c>
      <c r="F166" s="18">
        <v>95.073744794978666</v>
      </c>
      <c r="G166" s="18">
        <v>95.121305447702511</v>
      </c>
      <c r="H166" s="43">
        <v>4.8600000000000003</v>
      </c>
      <c r="I166" s="18">
        <v>94.792994366948449</v>
      </c>
      <c r="J166" s="18">
        <v>94.840414574235567</v>
      </c>
      <c r="K166" s="43">
        <v>4.9000000000000004</v>
      </c>
      <c r="L166" s="18">
        <v>95.516787787433216</v>
      </c>
      <c r="M166" s="18">
        <v>95.564570072469451</v>
      </c>
      <c r="N166" s="64">
        <v>4.8099999999999996</v>
      </c>
      <c r="O166" s="18">
        <v>95.620665163702</v>
      </c>
      <c r="P166" s="18">
        <v>95.668499413408696</v>
      </c>
      <c r="Q166" s="64">
        <v>4.8</v>
      </c>
      <c r="R166" s="18">
        <v>95.650349058435168</v>
      </c>
      <c r="S166" s="18">
        <v>95.698198157513914</v>
      </c>
      <c r="T166" s="43">
        <v>4.8</v>
      </c>
      <c r="U166" s="18">
        <v>95.679223286323278</v>
      </c>
      <c r="V166" s="18">
        <v>95.727086829738141</v>
      </c>
      <c r="W166" s="43">
        <v>4.8</v>
      </c>
      <c r="X166" s="18">
        <v>95.557076310443691</v>
      </c>
      <c r="Y166" s="18">
        <v>95.604878749818596</v>
      </c>
      <c r="Z166" s="43">
        <v>4.82</v>
      </c>
      <c r="AA166" s="18">
        <v>95.587180024399984</v>
      </c>
      <c r="AB166" s="18">
        <v>95.634997523161559</v>
      </c>
      <c r="AC166" s="43">
        <v>4.82</v>
      </c>
      <c r="AD166" s="18">
        <v>95.6164288256237</v>
      </c>
      <c r="AE166" s="18">
        <v>95.664260956101742</v>
      </c>
      <c r="AF166" s="43">
        <v>4.82</v>
      </c>
      <c r="AG166" s="18">
        <v>95.646773115546338</v>
      </c>
      <c r="AH166" s="18">
        <v>95.694620425759211</v>
      </c>
      <c r="AI166" s="43">
        <v>4.82</v>
      </c>
      <c r="AJ166" s="18">
        <v>97.374751506482497</v>
      </c>
      <c r="AK166" s="18">
        <v>97.423463238101547</v>
      </c>
      <c r="AL166" s="43">
        <v>4.59</v>
      </c>
      <c r="AM166" s="18">
        <v>97.317524883284236</v>
      </c>
      <c r="AN166" s="18">
        <v>97.366207987277875</v>
      </c>
      <c r="AO166" s="43">
        <v>4.5999999999999996</v>
      </c>
      <c r="AP166" s="18">
        <v>97.361888378246249</v>
      </c>
      <c r="AQ166" s="18">
        <v>97.410593675083788</v>
      </c>
      <c r="AR166" s="43">
        <v>4.5966666666666667</v>
      </c>
      <c r="AS166" s="18">
        <v>97.379793519489738</v>
      </c>
      <c r="AT166" s="18">
        <v>97.428507773376424</v>
      </c>
      <c r="AU166" s="43">
        <v>4.5966666666666667</v>
      </c>
      <c r="AV166" s="18">
        <v>97.399005127181482</v>
      </c>
      <c r="AW166" s="18">
        <v>97.447728991677309</v>
      </c>
      <c r="AX166" s="43">
        <v>4.5966666666666667</v>
      </c>
      <c r="AY166" s="128">
        <v>98.649892781083949</v>
      </c>
      <c r="AZ166" s="128">
        <v>98.69924240228508</v>
      </c>
      <c r="BA166" s="43">
        <v>4.4266666666666667</v>
      </c>
      <c r="BB166" s="18">
        <v>98.659910280353657</v>
      </c>
      <c r="BC166" s="18">
        <v>98.709264912810056</v>
      </c>
      <c r="BD166" s="43">
        <v>4.4266666666666667</v>
      </c>
      <c r="BE166" s="18">
        <v>98.669965100364692</v>
      </c>
      <c r="BF166" s="18">
        <v>98.719324762746055</v>
      </c>
      <c r="BG166" s="43">
        <v>4.4266666666666667</v>
      </c>
      <c r="BH166" s="18">
        <v>99.324455877472815</v>
      </c>
      <c r="BI166" s="18">
        <v>99.374142948947281</v>
      </c>
      <c r="BJ166" s="43">
        <v>4.3366666666666669</v>
      </c>
      <c r="BK166" s="18">
        <v>99.329464040586004</v>
      </c>
      <c r="BL166" s="18">
        <v>99.379153617394692</v>
      </c>
      <c r="BM166" s="43">
        <v>4.3366666666666669</v>
      </c>
      <c r="BN166" s="18">
        <v>99.334165646102349</v>
      </c>
      <c r="BO166" s="18">
        <v>99.383857574889788</v>
      </c>
      <c r="BP166" s="43">
        <v>4.3366666666666669</v>
      </c>
      <c r="BQ166" s="18">
        <v>99.80869480167425</v>
      </c>
      <c r="BR166" s="18">
        <v>99.858624113731111</v>
      </c>
      <c r="BS166" s="43">
        <v>4.2699999999999996</v>
      </c>
      <c r="BT166" s="18">
        <v>101.43541805458104</v>
      </c>
      <c r="BU166" s="18">
        <v>101.48616113514861</v>
      </c>
      <c r="BV166" s="43">
        <v>4.04</v>
      </c>
      <c r="BW166" s="18">
        <v>101.42401720261519</v>
      </c>
      <c r="BX166" s="18">
        <v>101.47475457990514</v>
      </c>
      <c r="BY166" s="43">
        <v>4.04</v>
      </c>
      <c r="BZ166" s="20">
        <v>100.8284689506427</v>
      </c>
      <c r="CA166" s="20">
        <v>100.87890840484512</v>
      </c>
      <c r="CB166" s="21">
        <v>4.1233333333333331</v>
      </c>
      <c r="CC166" s="18">
        <v>100.82110355745741</v>
      </c>
      <c r="CD166" s="18">
        <v>100.87153932712096</v>
      </c>
      <c r="CE166" s="43">
        <v>4.1233333333333331</v>
      </c>
      <c r="CF166" s="18">
        <v>100.81346664970364</v>
      </c>
      <c r="CG166" s="18">
        <v>100.86389859900314</v>
      </c>
      <c r="CH166" s="166">
        <v>4.1233333333333331</v>
      </c>
      <c r="CI166" s="18">
        <v>100.24189642039201</v>
      </c>
      <c r="CJ166" s="18">
        <v>100.29204244161281</v>
      </c>
      <c r="CK166" s="43">
        <v>4.206666666666667</v>
      </c>
      <c r="CL166" s="18">
        <v>100.23928349749663</v>
      </c>
      <c r="CM166" s="18">
        <v>100.28942821160243</v>
      </c>
      <c r="CN166" s="43">
        <v>4.206666666666667</v>
      </c>
      <c r="CO166" s="18">
        <v>100.23666131965877</v>
      </c>
      <c r="CP166" s="18">
        <v>100.28680472201977</v>
      </c>
      <c r="CQ166" s="43">
        <v>4.206666666666667</v>
      </c>
      <c r="CR166" s="18">
        <v>99.471337155047593</v>
      </c>
      <c r="CS166" s="18">
        <v>99.521097703899542</v>
      </c>
      <c r="CT166" s="43">
        <v>4.3233333333333333</v>
      </c>
      <c r="CU166" s="18">
        <v>99.475765198132663</v>
      </c>
      <c r="CV166" s="18">
        <v>99.525527962113713</v>
      </c>
      <c r="CW166" s="43">
        <v>4.3233333333333333</v>
      </c>
      <c r="CX166" s="18">
        <v>99.480065744353141</v>
      </c>
      <c r="CY166" s="18">
        <v>99.529830659682972</v>
      </c>
      <c r="CZ166" s="43">
        <v>4.3233333333333333</v>
      </c>
      <c r="DA166" s="18">
        <v>99.484525553869574</v>
      </c>
      <c r="DB166" s="18">
        <v>99.53429270021968</v>
      </c>
      <c r="DC166" s="43">
        <v>4.3233333333333333</v>
      </c>
      <c r="DD166" s="166">
        <v>100.58266814153446</v>
      </c>
      <c r="DE166" s="166">
        <v>100.63298463385138</v>
      </c>
      <c r="DF166" s="43">
        <v>4.1500000000000004</v>
      </c>
      <c r="DG166" s="18">
        <v>100.57686343328253</v>
      </c>
      <c r="DH166" s="18">
        <v>100.62717702179341</v>
      </c>
      <c r="DI166" s="43">
        <v>4.1500000000000004</v>
      </c>
      <c r="DJ166">
        <v>100.57063741601232</v>
      </c>
      <c r="DK166">
        <v>100.62094788995729</v>
      </c>
      <c r="DL166">
        <v>4.1500000000000004</v>
      </c>
      <c r="DM166" s="166">
        <v>101.18360350083414</v>
      </c>
      <c r="DN166" s="166">
        <v>101.2342206111397</v>
      </c>
      <c r="DO166" s="166">
        <v>4.05</v>
      </c>
      <c r="DP166" s="43">
        <v>99.95</v>
      </c>
      <c r="DQ166" s="43">
        <v>100</v>
      </c>
      <c r="DR166" s="43">
        <v>4.25</v>
      </c>
      <c r="DS166" s="18">
        <v>99.95</v>
      </c>
      <c r="DT166" s="18">
        <v>100</v>
      </c>
      <c r="DU166" s="43">
        <v>4.25</v>
      </c>
    </row>
    <row r="167" spans="1:125" x14ac:dyDescent="0.35">
      <c r="A167" s="9" t="s">
        <v>93</v>
      </c>
      <c r="B167" s="15" t="s">
        <v>9</v>
      </c>
      <c r="C167" s="16">
        <v>39289</v>
      </c>
      <c r="D167" s="16">
        <v>46594</v>
      </c>
      <c r="E167" s="30">
        <v>4.5625</v>
      </c>
      <c r="F167" s="18">
        <v>97.566909080064946</v>
      </c>
      <c r="G167" s="18">
        <v>97.615716938534206</v>
      </c>
      <c r="H167" s="43">
        <v>4.8600000000000003</v>
      </c>
      <c r="I167" s="18">
        <v>97.266748502084212</v>
      </c>
      <c r="J167" s="18">
        <v>97.315406205186804</v>
      </c>
      <c r="K167" s="43">
        <v>4.9000000000000004</v>
      </c>
      <c r="L167" s="18">
        <v>100.24719907349453</v>
      </c>
      <c r="M167" s="18">
        <v>100.29734774736821</v>
      </c>
      <c r="N167" s="64">
        <v>4.5489737290881846</v>
      </c>
      <c r="O167" s="18">
        <v>100.03705045023715</v>
      </c>
      <c r="P167" s="18">
        <v>100.08709399723575</v>
      </c>
      <c r="Q167" s="64">
        <v>4.5585297941870593</v>
      </c>
      <c r="R167" s="18">
        <v>101.13501785100433</v>
      </c>
      <c r="S167" s="18">
        <v>101.1856106563325</v>
      </c>
      <c r="T167" s="43">
        <v>4.5090403372630785</v>
      </c>
      <c r="U167" s="18">
        <v>100.91179163267661</v>
      </c>
      <c r="V167" s="18">
        <v>100.96227276906113</v>
      </c>
      <c r="W167" s="43">
        <v>4.5190147516153498</v>
      </c>
      <c r="X167" s="18">
        <v>100.69542463335955</v>
      </c>
      <c r="Y167" s="18">
        <v>100.74579753212561</v>
      </c>
      <c r="Z167" s="43">
        <v>4.5287248815962968</v>
      </c>
      <c r="AA167" s="18">
        <v>100.47149182511281</v>
      </c>
      <c r="AB167" s="18">
        <v>100.52175270146353</v>
      </c>
      <c r="AC167" s="43">
        <v>4.5388185913849206</v>
      </c>
      <c r="AD167" s="18">
        <v>100.25443994773042</v>
      </c>
      <c r="AE167" s="18">
        <v>100.30459224385234</v>
      </c>
      <c r="AF167" s="43">
        <v>4.5486451795826275</v>
      </c>
      <c r="AG167" s="18">
        <v>100.02979831295764</v>
      </c>
      <c r="AH167" s="18">
        <v>100.07983823207367</v>
      </c>
      <c r="AI167" s="43">
        <v>4.5588602865445145</v>
      </c>
      <c r="AJ167" s="18">
        <v>101.06037346488115</v>
      </c>
      <c r="AK167" s="18">
        <v>101.11092892934582</v>
      </c>
      <c r="AL167" s="43">
        <v>4.5123707677418121</v>
      </c>
      <c r="AM167" s="18">
        <v>100.8679714810439</v>
      </c>
      <c r="AN167" s="18">
        <v>100.91843069639208</v>
      </c>
      <c r="AO167" s="43">
        <v>4.520977950723438</v>
      </c>
      <c r="AP167" s="18">
        <v>100.6480524800043</v>
      </c>
      <c r="AQ167" s="18">
        <v>100.69840168084471</v>
      </c>
      <c r="AR167" s="43">
        <v>4.530856422587985</v>
      </c>
      <c r="AS167" s="18">
        <v>100.44801849939054</v>
      </c>
      <c r="AT167" s="18">
        <v>100.49826763320713</v>
      </c>
      <c r="AU167" s="43">
        <v>4.5398792511050576</v>
      </c>
      <c r="AV167" s="18">
        <v>100.23383575122271</v>
      </c>
      <c r="AW167" s="18">
        <v>100.28397774009275</v>
      </c>
      <c r="AX167" s="43">
        <v>4.5495802049502752</v>
      </c>
      <c r="AY167" s="128">
        <v>100.02621392767813</v>
      </c>
      <c r="AZ167" s="128">
        <v>100.07625205370498</v>
      </c>
      <c r="BA167" s="43">
        <v>4.5590236508373412</v>
      </c>
      <c r="BB167" s="18">
        <v>101.09897942310164</v>
      </c>
      <c r="BC167" s="18">
        <v>101.14955420020173</v>
      </c>
      <c r="BD167" s="43">
        <v>4.5106476603639845</v>
      </c>
      <c r="BE167" s="18">
        <v>100.88257319232031</v>
      </c>
      <c r="BF167" s="18">
        <v>100.9330397121764</v>
      </c>
      <c r="BG167" s="43">
        <v>4.5203235858253734</v>
      </c>
      <c r="BH167" s="18">
        <v>100.67280273058797</v>
      </c>
      <c r="BI167" s="18">
        <v>100.72316431274434</v>
      </c>
      <c r="BJ167" s="43">
        <v>4.5297425186459455</v>
      </c>
      <c r="BK167" s="18">
        <v>100.45568274969168</v>
      </c>
      <c r="BL167" s="18">
        <v>100.50593571755044</v>
      </c>
      <c r="BM167" s="43">
        <v>4.5395328817413239</v>
      </c>
      <c r="BN167" s="18">
        <v>100.25224132716558</v>
      </c>
      <c r="BO167" s="18">
        <v>100.30239252342729</v>
      </c>
      <c r="BP167" s="43">
        <v>4.5487449354055567</v>
      </c>
      <c r="BQ167" s="18">
        <v>100.02738433881071</v>
      </c>
      <c r="BR167" s="18">
        <v>100.07742305033587</v>
      </c>
      <c r="BS167" s="43">
        <v>4.558970306125091</v>
      </c>
      <c r="BT167" s="18">
        <v>101.14015906716075</v>
      </c>
      <c r="BU167" s="18">
        <v>101.19075444438293</v>
      </c>
      <c r="BV167" s="43">
        <v>4.5088111310679757</v>
      </c>
      <c r="BW167" s="18">
        <v>100.93386483191213</v>
      </c>
      <c r="BX167" s="18">
        <v>100.98435701041734</v>
      </c>
      <c r="BY167" s="43">
        <v>4.5180264895179176</v>
      </c>
      <c r="BZ167" s="20">
        <v>100.70512935965667</v>
      </c>
      <c r="CA167" s="20">
        <v>100.75550711321327</v>
      </c>
      <c r="CB167" s="21">
        <v>4.5282884585885483</v>
      </c>
      <c r="CC167" s="18">
        <v>100.48343347869321</v>
      </c>
      <c r="CD167" s="18">
        <v>100.53370032885763</v>
      </c>
      <c r="CE167" s="43">
        <v>4.538279189043597</v>
      </c>
      <c r="CF167" s="18">
        <v>100.25399692430464</v>
      </c>
      <c r="CG167" s="18">
        <v>100.30414899880404</v>
      </c>
      <c r="CH167" s="166">
        <v>4.5486652800916545</v>
      </c>
      <c r="CI167" s="18">
        <v>100.03162153779878</v>
      </c>
      <c r="CJ167" s="18">
        <v>100.08166236898327</v>
      </c>
      <c r="CK167" s="43">
        <v>4.5587771945462645</v>
      </c>
      <c r="CL167" s="18">
        <v>101.17766830615041</v>
      </c>
      <c r="CM167" s="18">
        <v>101.22828244737408</v>
      </c>
      <c r="CN167" s="43">
        <v>4.5071395954701918</v>
      </c>
      <c r="CO167" s="18">
        <v>100.94636830209585</v>
      </c>
      <c r="CP167" s="18">
        <v>100.99686673546357</v>
      </c>
      <c r="CQ167" s="43">
        <v>4.5174668754332208</v>
      </c>
      <c r="CR167" s="18">
        <v>100.72219316436315</v>
      </c>
      <c r="CS167" s="18">
        <v>100.77257945409019</v>
      </c>
      <c r="CT167" s="43">
        <v>4.5275213006516086</v>
      </c>
      <c r="CU167" s="18">
        <v>100.49019735841881</v>
      </c>
      <c r="CV167" s="18">
        <v>100.54046759221491</v>
      </c>
      <c r="CW167" s="43">
        <v>4.5379737226856554</v>
      </c>
      <c r="CX167" s="18">
        <v>100.26534785197994</v>
      </c>
      <c r="CY167" s="18">
        <v>100.31550560478233</v>
      </c>
      <c r="CZ167" s="43">
        <v>4.5481503307924234</v>
      </c>
      <c r="DA167" s="18">
        <v>100.03265415101892</v>
      </c>
      <c r="DB167" s="18">
        <v>100.0826954987683</v>
      </c>
      <c r="DC167" s="43">
        <v>4.5587301353770489</v>
      </c>
      <c r="DD167" s="166">
        <v>101.15161918955026</v>
      </c>
      <c r="DE167" s="166">
        <v>101.2022202997001</v>
      </c>
      <c r="DF167" s="43">
        <v>4.5083002986383294</v>
      </c>
      <c r="DG167" s="18">
        <v>100.93722797802047</v>
      </c>
      <c r="DH167" s="18">
        <v>100.98772183893993</v>
      </c>
      <c r="DI167" s="43">
        <v>4.5178759525603454</v>
      </c>
      <c r="DJ167">
        <v>100.70770769148605</v>
      </c>
      <c r="DK167">
        <v>100.75808673485348</v>
      </c>
      <c r="DL167">
        <v>4.5281725247585261</v>
      </c>
      <c r="DM167" s="166">
        <v>100.48525284438932</v>
      </c>
      <c r="DN167" s="166">
        <v>100.53552060469167</v>
      </c>
      <c r="DO167" s="166">
        <v>4.5381970198770549</v>
      </c>
      <c r="DP167" s="43">
        <v>100.25503257779938</v>
      </c>
      <c r="DQ167" s="43">
        <v>100.30518517038458</v>
      </c>
      <c r="DR167" s="43">
        <v>4.54861829151689</v>
      </c>
      <c r="DS167" s="18">
        <v>100.03189929848837</v>
      </c>
      <c r="DT167" s="18">
        <v>100.08194026862267</v>
      </c>
      <c r="DU167" s="43">
        <v>4.5587645360932498</v>
      </c>
    </row>
    <row r="168" spans="1:125" x14ac:dyDescent="0.35">
      <c r="A168" s="9" t="s">
        <v>173</v>
      </c>
      <c r="B168" s="15" t="s">
        <v>9</v>
      </c>
      <c r="C168" s="16">
        <v>41481</v>
      </c>
      <c r="D168" s="16">
        <v>46594</v>
      </c>
      <c r="E168" s="30">
        <v>4.2890629999999996</v>
      </c>
      <c r="F168" s="18">
        <v>95.376572166201811</v>
      </c>
      <c r="G168" s="18">
        <v>95.424284308355979</v>
      </c>
      <c r="H168" s="43">
        <v>4.8600000000000003</v>
      </c>
      <c r="I168" s="18">
        <v>95.092821865534276</v>
      </c>
      <c r="J168" s="18">
        <v>95.140392061565052</v>
      </c>
      <c r="K168" s="43">
        <v>4.9000000000000004</v>
      </c>
      <c r="L168" s="18">
        <v>100.21667692398874</v>
      </c>
      <c r="M168" s="18">
        <v>100.26681032915332</v>
      </c>
      <c r="N168" s="64">
        <v>4.2776497885192253</v>
      </c>
      <c r="O168" s="18">
        <v>100.02811042621404</v>
      </c>
      <c r="P168" s="18">
        <v>100.07814950096451</v>
      </c>
      <c r="Q168" s="64">
        <v>4.2857137361024673</v>
      </c>
      <c r="R168" s="18">
        <v>101.01331729659117</v>
      </c>
      <c r="S168" s="18">
        <v>101.06384922120176</v>
      </c>
      <c r="T168" s="43">
        <v>4.2439141523418398</v>
      </c>
      <c r="U168" s="18">
        <v>100.81301626416422</v>
      </c>
      <c r="V168" s="18">
        <v>100.8634479881583</v>
      </c>
      <c r="W168" s="43">
        <v>4.2523462022669998</v>
      </c>
      <c r="X168" s="18">
        <v>100.61887001346398</v>
      </c>
      <c r="Y168" s="18">
        <v>100.66920461577186</v>
      </c>
      <c r="Z168" s="43">
        <v>4.2605511947474266</v>
      </c>
      <c r="AA168" s="18">
        <v>100.41793495743829</v>
      </c>
      <c r="AB168" s="18">
        <v>100.46816904195927</v>
      </c>
      <c r="AC168" s="43">
        <v>4.2690765054240476</v>
      </c>
      <c r="AD168" s="18">
        <v>100.22317416519989</v>
      </c>
      <c r="AE168" s="18">
        <v>100.27331082061019</v>
      </c>
      <c r="AF168" s="43">
        <v>4.2773724781793332</v>
      </c>
      <c r="AG168" s="18">
        <v>100.02160307866649</v>
      </c>
      <c r="AH168" s="18">
        <v>100.07163889811554</v>
      </c>
      <c r="AI168" s="43">
        <v>4.2859925621551573</v>
      </c>
      <c r="AJ168" s="18">
        <v>100.9409566746681</v>
      </c>
      <c r="AK168" s="18">
        <v>100.99145240086852</v>
      </c>
      <c r="AL168" s="43">
        <v>4.2469564483291986</v>
      </c>
      <c r="AM168" s="18">
        <v>100.76924685258284</v>
      </c>
      <c r="AN168" s="18">
        <v>100.8196566809233</v>
      </c>
      <c r="AO168" s="43">
        <v>4.2541932210443232</v>
      </c>
      <c r="AP168" s="18">
        <v>100.57301478846247</v>
      </c>
      <c r="AQ168" s="18">
        <v>100.62332645168831</v>
      </c>
      <c r="AR168" s="43">
        <v>4.2624937489611634</v>
      </c>
      <c r="AS168" s="18">
        <v>100.39448361539564</v>
      </c>
      <c r="AT168" s="18">
        <v>100.44470596837982</v>
      </c>
      <c r="AU168" s="43">
        <v>4.2700737272805638</v>
      </c>
      <c r="AV168" s="18">
        <v>100.20332460749228</v>
      </c>
      <c r="AW168" s="18">
        <v>100.25345133315885</v>
      </c>
      <c r="AX168" s="43">
        <v>4.2782197948943743</v>
      </c>
      <c r="AY168" s="128">
        <v>100.0180212525425</v>
      </c>
      <c r="AZ168" s="128">
        <v>100.06805528018258</v>
      </c>
      <c r="BA168" s="43">
        <v>4.2861460512957557</v>
      </c>
      <c r="BB168" s="18">
        <v>100.97732463645512</v>
      </c>
      <c r="BC168" s="18">
        <v>101.02783855573298</v>
      </c>
      <c r="BD168" s="43">
        <v>4.245426865817679</v>
      </c>
      <c r="BE168" s="18">
        <v>100.78383165660357</v>
      </c>
      <c r="BF168" s="18">
        <v>100.83424878099406</v>
      </c>
      <c r="BG168" s="43">
        <v>4.2535775808828475</v>
      </c>
      <c r="BH168" s="18">
        <v>100.59627184569203</v>
      </c>
      <c r="BI168" s="18">
        <v>100.64659514326365</v>
      </c>
      <c r="BJ168" s="43">
        <v>4.2615082943390252</v>
      </c>
      <c r="BK168" s="18">
        <v>100.40214068811279</v>
      </c>
      <c r="BL168" s="18">
        <v>100.45236687154856</v>
      </c>
      <c r="BM168" s="43">
        <v>4.2697480742136742</v>
      </c>
      <c r="BN168" s="18">
        <v>100.22023979307993</v>
      </c>
      <c r="BO168" s="18">
        <v>100.27037498057021</v>
      </c>
      <c r="BP168" s="43">
        <v>4.2774977163804442</v>
      </c>
      <c r="BQ168" s="18">
        <v>100.01919082808413</v>
      </c>
      <c r="BR168" s="18">
        <v>100.06922544080453</v>
      </c>
      <c r="BS168" s="43">
        <v>4.2860959311983224</v>
      </c>
      <c r="BT168" s="18">
        <v>101.02064181538975</v>
      </c>
      <c r="BU168" s="18">
        <v>101.0711774040918</v>
      </c>
      <c r="BV168" s="43">
        <v>4.2436064466251677</v>
      </c>
      <c r="BW168" s="18">
        <v>100.83506390347424</v>
      </c>
      <c r="BX168" s="18">
        <v>100.88550665680263</v>
      </c>
      <c r="BY168" s="43">
        <v>4.2514164245521888</v>
      </c>
      <c r="BZ168" s="20">
        <v>100.62929833144543</v>
      </c>
      <c r="CA168" s="20">
        <v>100.67963815052067</v>
      </c>
      <c r="CB168" s="21">
        <v>4.2601096694325156</v>
      </c>
      <c r="CC168" s="18">
        <v>100.42986542620746</v>
      </c>
      <c r="CD168" s="18">
        <v>100.48010547894692</v>
      </c>
      <c r="CE168" s="43">
        <v>4.2685693646078668</v>
      </c>
      <c r="CF168" s="18">
        <v>100.22346917558411</v>
      </c>
      <c r="CG168" s="18">
        <v>100.2736059785734</v>
      </c>
      <c r="CH168" s="166">
        <v>4.2773598876223637</v>
      </c>
      <c r="CI168" s="18">
        <v>100.02342500159435</v>
      </c>
      <c r="CJ168" s="18">
        <v>100.07346173246057</v>
      </c>
      <c r="CK168" s="43">
        <v>4.285914492961691</v>
      </c>
      <c r="CL168" s="18">
        <v>101.05591358610803</v>
      </c>
      <c r="CM168" s="18">
        <v>101.10646681951779</v>
      </c>
      <c r="CN168" s="43">
        <v>4.2421252912103844</v>
      </c>
      <c r="CO168" s="18">
        <v>100.84755289481276</v>
      </c>
      <c r="CP168" s="18">
        <v>100.89800189576064</v>
      </c>
      <c r="CQ168" s="43">
        <v>4.2508899278611088</v>
      </c>
      <c r="CR168" s="18">
        <v>100.64561045706783</v>
      </c>
      <c r="CS168" s="18">
        <v>100.69595843628596</v>
      </c>
      <c r="CT168" s="43">
        <v>4.259419212652757</v>
      </c>
      <c r="CU168" s="18">
        <v>100.43662297044087</v>
      </c>
      <c r="CV168" s="18">
        <v>100.48686640364268</v>
      </c>
      <c r="CW168" s="43">
        <v>4.2682821681107965</v>
      </c>
      <c r="CX168" s="18">
        <v>100.23407304489938</v>
      </c>
      <c r="CY168" s="18">
        <v>100.28421515247561</v>
      </c>
      <c r="CZ168" s="43">
        <v>4.2769073811653797</v>
      </c>
      <c r="DA168" s="18">
        <v>100.02445687740095</v>
      </c>
      <c r="DB168" s="18">
        <v>100.07449412446317</v>
      </c>
      <c r="DC168" s="43">
        <v>4.2858702784604326</v>
      </c>
      <c r="DD168" s="166">
        <v>101.03135743253804</v>
      </c>
      <c r="DE168" s="166">
        <v>101.08189838172891</v>
      </c>
      <c r="DF168" s="43">
        <v>4.243156360006858</v>
      </c>
      <c r="DG168" s="18">
        <v>100.83842315512747</v>
      </c>
      <c r="DH168" s="18">
        <v>100.88886758892193</v>
      </c>
      <c r="DI168" s="43">
        <v>4.2512747962203896</v>
      </c>
      <c r="DJ168">
        <v>100.63187396723113</v>
      </c>
      <c r="DK168">
        <v>100.68221507476851</v>
      </c>
      <c r="DL168">
        <v>4.2600006334930756</v>
      </c>
      <c r="DM168" s="166">
        <v>100.4316830877877</v>
      </c>
      <c r="DN168" s="166">
        <v>100.4819240498126</v>
      </c>
      <c r="DO168" s="166">
        <v>4.2684921099577595</v>
      </c>
      <c r="DP168" s="43">
        <v>100.22450397600015</v>
      </c>
      <c r="DQ168" s="43">
        <v>100.27464129664847</v>
      </c>
      <c r="DR168" s="43">
        <v>4.2773157246321212</v>
      </c>
      <c r="DS168" s="18">
        <v>100.02370256393225</v>
      </c>
      <c r="DT168" s="18">
        <v>100.07373943364907</v>
      </c>
      <c r="DU168" s="43">
        <v>4.2859025996962332</v>
      </c>
    </row>
    <row r="169" spans="1:125" x14ac:dyDescent="0.35">
      <c r="A169" s="9" t="s">
        <v>161</v>
      </c>
      <c r="B169" s="15" t="s">
        <v>9</v>
      </c>
      <c r="C169" s="16">
        <v>41177</v>
      </c>
      <c r="D169" s="16">
        <v>46655</v>
      </c>
      <c r="E169" s="30">
        <v>4.2929690000000003</v>
      </c>
      <c r="F169" s="18">
        <v>95.350956198944161</v>
      </c>
      <c r="G169" s="18">
        <v>95.398655526707515</v>
      </c>
      <c r="H169" s="43">
        <v>4.8600000000000003</v>
      </c>
      <c r="I169" s="18">
        <v>95.06299152062941</v>
      </c>
      <c r="J169" s="18">
        <v>95.110546794026419</v>
      </c>
      <c r="K169" s="43">
        <v>4.9000000000000004</v>
      </c>
      <c r="L169" s="18">
        <v>100.61347625370934</v>
      </c>
      <c r="M169" s="18">
        <v>100.66380815778822</v>
      </c>
      <c r="N169" s="64">
        <v>4.2646598400796334</v>
      </c>
      <c r="O169" s="18">
        <v>100.42519742808769</v>
      </c>
      <c r="P169" s="18">
        <v>100.47543514566051</v>
      </c>
      <c r="Q169" s="64">
        <v>4.2726552950742915</v>
      </c>
      <c r="R169" s="18">
        <v>100.21711292758727</v>
      </c>
      <c r="S169" s="18">
        <v>100.26724655086269</v>
      </c>
      <c r="T169" s="43">
        <v>4.281526767389888</v>
      </c>
      <c r="U169" s="18">
        <v>100.01520182172426</v>
      </c>
      <c r="V169" s="18">
        <v>100.06523443894373</v>
      </c>
      <c r="W169" s="43">
        <v>4.2901703314545454</v>
      </c>
      <c r="X169" s="18">
        <v>100.9956541848037</v>
      </c>
      <c r="Y169" s="18">
        <v>101.04617727344041</v>
      </c>
      <c r="Z169" s="43">
        <v>4.2485219291204102</v>
      </c>
      <c r="AA169" s="18">
        <v>100.7949944845171</v>
      </c>
      <c r="AB169" s="18">
        <v>100.84541719311366</v>
      </c>
      <c r="AC169" s="43">
        <v>4.2569797611915181</v>
      </c>
      <c r="AD169" s="18">
        <v>100.6005005869807</v>
      </c>
      <c r="AE169" s="18">
        <v>100.65082599998068</v>
      </c>
      <c r="AF169" s="43">
        <v>4.2652099049846086</v>
      </c>
      <c r="AG169" s="18">
        <v>100.3992057277847</v>
      </c>
      <c r="AH169" s="18">
        <v>100.44943044300621</v>
      </c>
      <c r="AI169" s="43">
        <v>4.2737614151389129</v>
      </c>
      <c r="AJ169" s="18">
        <v>100.19758731282722</v>
      </c>
      <c r="AK169" s="18">
        <v>100.24771116841143</v>
      </c>
      <c r="AL169" s="43">
        <v>4.2823611132507704</v>
      </c>
      <c r="AM169" s="18">
        <v>100.01520182172426</v>
      </c>
      <c r="AN169" s="18">
        <v>100.06523443894373</v>
      </c>
      <c r="AO169" s="43">
        <v>4.2901703314545454</v>
      </c>
      <c r="AP169" s="18">
        <v>100.94933358383453</v>
      </c>
      <c r="AQ169" s="18">
        <v>100.99983350058481</v>
      </c>
      <c r="AR169" s="43">
        <v>4.2504713633762012</v>
      </c>
      <c r="AS169" s="18">
        <v>100.77109459539039</v>
      </c>
      <c r="AT169" s="18">
        <v>100.82150534806442</v>
      </c>
      <c r="AU169" s="43">
        <v>4.2579893894456884</v>
      </c>
      <c r="AV169" s="18">
        <v>100.58024843885994</v>
      </c>
      <c r="AW169" s="18">
        <v>100.63056372072029</v>
      </c>
      <c r="AX169" s="43">
        <v>4.2660687183610184</v>
      </c>
      <c r="AY169" s="128">
        <v>100.39524835190491</v>
      </c>
      <c r="AZ169" s="128">
        <v>100.44547108744862</v>
      </c>
      <c r="BA169" s="43">
        <v>4.2739298780952577</v>
      </c>
      <c r="BB169" s="18">
        <v>100.20376045387522</v>
      </c>
      <c r="BC169" s="18">
        <v>100.253887397574</v>
      </c>
      <c r="BD169" s="43">
        <v>4.2820972946171096</v>
      </c>
      <c r="BE169" s="18">
        <v>100.01194559839178</v>
      </c>
      <c r="BF169" s="18">
        <v>100.06197658668512</v>
      </c>
      <c r="BG169" s="43">
        <v>4.2903100122961693</v>
      </c>
      <c r="BH169" s="18">
        <v>100.96031982316416</v>
      </c>
      <c r="BI169" s="18">
        <v>101.01082523578204</v>
      </c>
      <c r="BJ169" s="43">
        <v>4.2500088381411025</v>
      </c>
      <c r="BK169" s="18">
        <v>100.76646814181582</v>
      </c>
      <c r="BL169" s="18">
        <v>100.81687658010587</v>
      </c>
      <c r="BM169" s="43">
        <v>4.2581848849373385</v>
      </c>
      <c r="BN169" s="18">
        <v>100.58482911601189</v>
      </c>
      <c r="BO169" s="18">
        <v>100.63514668935656</v>
      </c>
      <c r="BP169" s="43">
        <v>4.2658744397239854</v>
      </c>
      <c r="BQ169" s="18">
        <v>100.38406958630134</v>
      </c>
      <c r="BR169" s="18">
        <v>100.43428672966617</v>
      </c>
      <c r="BS169" s="43">
        <v>4.2744058227397632</v>
      </c>
      <c r="BT169" s="18">
        <v>100.18925281540199</v>
      </c>
      <c r="BU169" s="18">
        <v>100.23937250165281</v>
      </c>
      <c r="BV169" s="43">
        <v>4.2827173523349966</v>
      </c>
      <c r="BW169" s="18">
        <v>100.01300885583792</v>
      </c>
      <c r="BX169" s="18">
        <v>100.06304037602594</v>
      </c>
      <c r="BY169" s="43">
        <v>4.290264401188983</v>
      </c>
      <c r="BZ169" s="20">
        <v>101.03561581284352</v>
      </c>
      <c r="CA169" s="20">
        <v>101.08615889228966</v>
      </c>
      <c r="CB169" s="21">
        <v>4.2468415528324579</v>
      </c>
      <c r="CC169" s="18">
        <v>100.83647525755755</v>
      </c>
      <c r="CD169" s="18">
        <v>100.886918716916</v>
      </c>
      <c r="CE169" s="43">
        <v>4.2552285812651993</v>
      </c>
      <c r="CF169" s="18">
        <v>100.63038156449798</v>
      </c>
      <c r="CG169" s="18">
        <v>100.6807219254607</v>
      </c>
      <c r="CH169" s="166">
        <v>4.2639434023708267</v>
      </c>
      <c r="CI169" s="18">
        <v>100.43063063652285</v>
      </c>
      <c r="CJ169" s="18">
        <v>100.48087107205887</v>
      </c>
      <c r="CK169" s="43">
        <v>4.2724241481956691</v>
      </c>
      <c r="CL169" s="18">
        <v>100.22390525916644</v>
      </c>
      <c r="CM169" s="18">
        <v>100.27404228030659</v>
      </c>
      <c r="CN169" s="43">
        <v>4.2812366015916776</v>
      </c>
      <c r="CO169" s="18">
        <v>100.01685812030848</v>
      </c>
      <c r="CP169" s="18">
        <v>100.06689156609153</v>
      </c>
      <c r="CQ169" s="43">
        <v>4.290099285401114</v>
      </c>
      <c r="CR169" s="18">
        <v>101.04419867590273</v>
      </c>
      <c r="CS169" s="18">
        <v>101.09474604892719</v>
      </c>
      <c r="CT169" s="43">
        <v>4.2464808190153782</v>
      </c>
      <c r="CU169" s="18">
        <v>100.83548974741228</v>
      </c>
      <c r="CV169" s="18">
        <v>100.88593271376917</v>
      </c>
      <c r="CW169" s="43">
        <v>4.2552701695090587</v>
      </c>
      <c r="CX169" s="18">
        <v>100.63320979942171</v>
      </c>
      <c r="CY169" s="18">
        <v>100.68355157520931</v>
      </c>
      <c r="CZ169" s="43">
        <v>4.263823566844688</v>
      </c>
      <c r="DA169" s="18">
        <v>100.42387302802463</v>
      </c>
      <c r="DB169" s="18">
        <v>100.47411008306615</v>
      </c>
      <c r="DC169" s="43">
        <v>4.2727116432788739</v>
      </c>
      <c r="DD169" s="166">
        <v>100.21421646547374</v>
      </c>
      <c r="DE169" s="166">
        <v>100.26434863979362</v>
      </c>
      <c r="DF169" s="43">
        <v>4.2816505151026094</v>
      </c>
      <c r="DG169" s="18">
        <v>100.01779619085977</v>
      </c>
      <c r="DH169" s="18">
        <v>100.06783010591272</v>
      </c>
      <c r="DI169" s="43">
        <v>4.2900590484037497</v>
      </c>
      <c r="DJ169">
        <v>101.03973383789533</v>
      </c>
      <c r="DK169">
        <v>101.09027897738402</v>
      </c>
      <c r="DL169">
        <v>4.2466684664708723</v>
      </c>
      <c r="DM169" s="166">
        <v>100.83983456484239</v>
      </c>
      <c r="DN169" s="166">
        <v>100.89027970469473</v>
      </c>
      <c r="DO169" s="166">
        <v>4.2550868255747689</v>
      </c>
      <c r="DP169" s="43">
        <v>100.63295723879621</v>
      </c>
      <c r="DQ169" s="43">
        <v>100.68329888824033</v>
      </c>
      <c r="DR169" s="43">
        <v>4.2638342678513617</v>
      </c>
      <c r="DS169" s="18">
        <v>100.43244832244609</v>
      </c>
      <c r="DT169" s="18">
        <v>100.48268966727973</v>
      </c>
      <c r="DU169" s="43">
        <v>4.2723468233334163</v>
      </c>
    </row>
    <row r="170" spans="1:125" x14ac:dyDescent="0.35">
      <c r="A170" s="9" t="s">
        <v>96</v>
      </c>
      <c r="B170" s="15" t="s">
        <v>9</v>
      </c>
      <c r="C170" s="16">
        <v>39363</v>
      </c>
      <c r="D170" s="16">
        <v>46668</v>
      </c>
      <c r="E170" s="30">
        <v>4.5625</v>
      </c>
      <c r="F170" s="18">
        <v>97.53072161096128</v>
      </c>
      <c r="G170" s="18">
        <v>97.579511366644596</v>
      </c>
      <c r="H170" s="43">
        <v>4.8600000000000003</v>
      </c>
      <c r="I170" s="18">
        <v>97.225718857123383</v>
      </c>
      <c r="J170" s="18">
        <v>97.274356035140954</v>
      </c>
      <c r="K170" s="43">
        <v>4.9000000000000004</v>
      </c>
      <c r="L170" s="18">
        <v>100.78201179037296</v>
      </c>
      <c r="M170" s="18">
        <v>100.83242800437515</v>
      </c>
      <c r="N170" s="64">
        <v>4.5248340145117121</v>
      </c>
      <c r="O170" s="18">
        <v>100.57266730769247</v>
      </c>
      <c r="P170" s="18">
        <v>100.62297879709101</v>
      </c>
      <c r="Q170" s="64">
        <v>4.5342525678954564</v>
      </c>
      <c r="R170" s="18">
        <v>100.34130118371502</v>
      </c>
      <c r="S170" s="18">
        <v>100.3914969321811</v>
      </c>
      <c r="T170" s="43">
        <v>4.5447076091336411</v>
      </c>
      <c r="U170" s="18">
        <v>100.11679916727856</v>
      </c>
      <c r="V170" s="18">
        <v>100.16688260858284</v>
      </c>
      <c r="W170" s="43">
        <v>4.5548986662873947</v>
      </c>
      <c r="X170" s="18">
        <v>101.2141410147136</v>
      </c>
      <c r="Y170" s="18">
        <v>101.2647734014143</v>
      </c>
      <c r="Z170" s="43">
        <v>4.5055154391292778</v>
      </c>
      <c r="AA170" s="18">
        <v>100.99104197675993</v>
      </c>
      <c r="AB170" s="18">
        <v>101.04156275813899</v>
      </c>
      <c r="AC170" s="43">
        <v>4.5154685611119829</v>
      </c>
      <c r="AD170" s="18">
        <v>100.77479824986175</v>
      </c>
      <c r="AE170" s="18">
        <v>100.82521085528938</v>
      </c>
      <c r="AF170" s="43">
        <v>4.5251579057428239</v>
      </c>
      <c r="AG170" s="18">
        <v>100.55099302455987</v>
      </c>
      <c r="AH170" s="18">
        <v>100.60129367139557</v>
      </c>
      <c r="AI170" s="43">
        <v>4.5352299493314332</v>
      </c>
      <c r="AJ170" s="18">
        <v>100.32682806095977</v>
      </c>
      <c r="AK170" s="18">
        <v>100.37701656924439</v>
      </c>
      <c r="AL170" s="43">
        <v>4.5453632274999833</v>
      </c>
      <c r="AM170" s="18">
        <v>100.12404679723983</v>
      </c>
      <c r="AN170" s="18">
        <v>100.17413386417191</v>
      </c>
      <c r="AO170" s="43">
        <v>4.5545689530856182</v>
      </c>
      <c r="AP170" s="18">
        <v>101.1570397159647</v>
      </c>
      <c r="AQ170" s="18">
        <v>101.20764353773356</v>
      </c>
      <c r="AR170" s="43">
        <v>4.5080587201884104</v>
      </c>
      <c r="AS170" s="18">
        <v>100.95781869539182</v>
      </c>
      <c r="AT170" s="18">
        <v>101.00832285682023</v>
      </c>
      <c r="AU170" s="43">
        <v>4.5169545151911548</v>
      </c>
      <c r="AV170" s="18">
        <v>100.74450640940837</v>
      </c>
      <c r="AW170" s="18">
        <v>100.79490386133904</v>
      </c>
      <c r="AX170" s="43">
        <v>4.5265185294253705</v>
      </c>
      <c r="AY170" s="128">
        <v>100.53772838373077</v>
      </c>
      <c r="AZ170" s="128">
        <v>100.58802239492823</v>
      </c>
      <c r="BA170" s="43">
        <v>4.5358283137198319</v>
      </c>
      <c r="BB170" s="18">
        <v>100.32369881138064</v>
      </c>
      <c r="BC170" s="18">
        <v>100.37388575425776</v>
      </c>
      <c r="BD170" s="43">
        <v>4.5455050043297378</v>
      </c>
      <c r="BE170" s="18">
        <v>100.10930379262513</v>
      </c>
      <c r="BF170" s="18">
        <v>100.15938348436731</v>
      </c>
      <c r="BG170" s="43">
        <v>4.5552397002444671</v>
      </c>
      <c r="BH170" s="18">
        <v>101.17568172577069</v>
      </c>
      <c r="BI170" s="18">
        <v>101.22629487320728</v>
      </c>
      <c r="BJ170" s="43">
        <v>4.5072280929721247</v>
      </c>
      <c r="BK170" s="18">
        <v>100.95940395409642</v>
      </c>
      <c r="BL170" s="18">
        <v>101.00990890855068</v>
      </c>
      <c r="BM170" s="43">
        <v>4.5168835902333697</v>
      </c>
      <c r="BN170" s="18">
        <v>100.75675168161304</v>
      </c>
      <c r="BO170" s="18">
        <v>100.80715525924265</v>
      </c>
      <c r="BP170" s="43">
        <v>4.5259684079634619</v>
      </c>
      <c r="BQ170" s="18">
        <v>100.53276691436126</v>
      </c>
      <c r="BR170" s="18">
        <v>100.58305844358304</v>
      </c>
      <c r="BS170" s="43">
        <v>4.5360521648475247</v>
      </c>
      <c r="BT170" s="18">
        <v>100.3154124049661</v>
      </c>
      <c r="BU170" s="18">
        <v>100.36559520256738</v>
      </c>
      <c r="BV170" s="43">
        <v>4.545880479054131</v>
      </c>
      <c r="BW170" s="18">
        <v>100.11877933693985</v>
      </c>
      <c r="BX170" s="18">
        <v>100.16886376882425</v>
      </c>
      <c r="BY170" s="43">
        <v>4.5548085785714933</v>
      </c>
      <c r="BZ170" s="20">
        <v>101.25055468742984</v>
      </c>
      <c r="CA170" s="20">
        <v>101.30120529007488</v>
      </c>
      <c r="CB170" s="21">
        <v>4.503895078972981</v>
      </c>
      <c r="CC170" s="18">
        <v>101.02968033802594</v>
      </c>
      <c r="CD170" s="18">
        <v>101.08022044825006</v>
      </c>
      <c r="CE170" s="43">
        <v>4.5137416398254278</v>
      </c>
      <c r="CF170" s="18">
        <v>100.80109399957065</v>
      </c>
      <c r="CG170" s="18">
        <v>100.85151975945037</v>
      </c>
      <c r="CH170" s="166">
        <v>4.523977438200645</v>
      </c>
      <c r="CI170" s="18">
        <v>100.57954266264703</v>
      </c>
      <c r="CJ170" s="18">
        <v>100.62985759144274</v>
      </c>
      <c r="CK170" s="43">
        <v>4.5339426182274369</v>
      </c>
      <c r="CL170" s="18">
        <v>100.35025569915881</v>
      </c>
      <c r="CM170" s="18">
        <v>100.40045592712237</v>
      </c>
      <c r="CN170" s="43">
        <v>4.5443020730023171</v>
      </c>
      <c r="CO170" s="18">
        <v>100.12061185777499</v>
      </c>
      <c r="CP170" s="18">
        <v>100.17069720637818</v>
      </c>
      <c r="CQ170" s="43">
        <v>4.5547252113060974</v>
      </c>
      <c r="CR170" s="18">
        <v>101.26710904461839</v>
      </c>
      <c r="CS170" s="18">
        <v>101.31776792858268</v>
      </c>
      <c r="CT170" s="43">
        <v>4.5031588173320545</v>
      </c>
      <c r="CU170" s="18">
        <v>101.03594567378289</v>
      </c>
      <c r="CV170" s="18">
        <v>101.08648891824201</v>
      </c>
      <c r="CW170" s="43">
        <v>4.5134617383833717</v>
      </c>
      <c r="CX170" s="18">
        <v>100.81190296047809</v>
      </c>
      <c r="CY170" s="18">
        <v>100.86233412754186</v>
      </c>
      <c r="CZ170" s="43">
        <v>4.5234923814381034</v>
      </c>
      <c r="DA170" s="18">
        <v>100.58004419877601</v>
      </c>
      <c r="DB170" s="18">
        <v>100.63035937846523</v>
      </c>
      <c r="DC170" s="43">
        <v>4.5339200100048229</v>
      </c>
      <c r="DD170" s="166">
        <v>100.34783124043456</v>
      </c>
      <c r="DE170" s="166">
        <v>100.39803025556233</v>
      </c>
      <c r="DF170" s="43">
        <v>4.5444118658366053</v>
      </c>
      <c r="DG170" s="18">
        <v>100.13027862728761</v>
      </c>
      <c r="DH170" s="18">
        <v>100.18036881169346</v>
      </c>
      <c r="DI170" s="43">
        <v>4.5542854893816749</v>
      </c>
      <c r="DJ170">
        <v>101.25500736446935</v>
      </c>
      <c r="DK170">
        <v>101.30566019456663</v>
      </c>
      <c r="DL170">
        <v>4.5036970207166203</v>
      </c>
      <c r="DM170" s="166">
        <v>101.0333727650907</v>
      </c>
      <c r="DN170" s="166">
        <v>101.08391472245192</v>
      </c>
      <c r="DO170" s="166">
        <v>4.5135766778793096</v>
      </c>
      <c r="DP170" s="43">
        <v>100.80400137929971</v>
      </c>
      <c r="DQ170" s="43">
        <v>100.8544285935965</v>
      </c>
      <c r="DR170" s="43">
        <v>4.5238469580597922</v>
      </c>
      <c r="DS170" s="18">
        <v>100.58169084925923</v>
      </c>
      <c r="DT170" s="18">
        <v>100.63200685268556</v>
      </c>
      <c r="DU170" s="43">
        <v>4.5338457839552078</v>
      </c>
    </row>
    <row r="171" spans="1:125" x14ac:dyDescent="0.35">
      <c r="A171" s="9" t="s">
        <v>256</v>
      </c>
      <c r="B171" s="15" t="s">
        <v>149</v>
      </c>
      <c r="C171" s="16">
        <v>43021</v>
      </c>
      <c r="D171" s="16">
        <v>46673</v>
      </c>
      <c r="E171" s="30">
        <v>4.82</v>
      </c>
      <c r="F171" s="18"/>
      <c r="G171" s="18"/>
      <c r="H171" s="43"/>
      <c r="I171" s="18"/>
      <c r="J171" s="18"/>
      <c r="K171" s="43"/>
      <c r="L171" s="18"/>
      <c r="M171" s="18"/>
      <c r="N171" s="64"/>
      <c r="O171" s="18"/>
      <c r="P171" s="18"/>
      <c r="Q171" s="64"/>
      <c r="R171" s="18"/>
      <c r="S171" s="18"/>
      <c r="T171" s="43"/>
      <c r="U171" s="18"/>
      <c r="V171" s="18"/>
      <c r="W171" s="43"/>
      <c r="X171" s="18">
        <v>99.95</v>
      </c>
      <c r="Y171" s="18">
        <v>100</v>
      </c>
      <c r="Z171" s="43">
        <v>4.82</v>
      </c>
      <c r="AA171" s="18">
        <v>99.95</v>
      </c>
      <c r="AB171" s="18">
        <v>100</v>
      </c>
      <c r="AC171" s="43">
        <v>4.82</v>
      </c>
      <c r="AD171" s="18">
        <v>99.95</v>
      </c>
      <c r="AE171" s="18">
        <v>100</v>
      </c>
      <c r="AF171" s="43">
        <v>4.82</v>
      </c>
      <c r="AG171" s="18">
        <v>99.95</v>
      </c>
      <c r="AH171" s="18">
        <v>100</v>
      </c>
      <c r="AI171" s="43">
        <v>4.82</v>
      </c>
      <c r="AJ171" s="18">
        <v>99.95</v>
      </c>
      <c r="AK171" s="18">
        <v>100</v>
      </c>
      <c r="AL171" s="43">
        <v>4.82</v>
      </c>
      <c r="AM171" s="18">
        <v>99.874024303851712</v>
      </c>
      <c r="AN171" s="18">
        <v>99.923986297000212</v>
      </c>
      <c r="AO171" s="43">
        <v>4.8236666476392367</v>
      </c>
      <c r="AP171" s="18">
        <v>101.65248284575188</v>
      </c>
      <c r="AQ171" s="18">
        <v>101.70333451300837</v>
      </c>
      <c r="AR171" s="43">
        <v>4.7392743050951767</v>
      </c>
      <c r="AS171" s="18">
        <v>101.64107492218488</v>
      </c>
      <c r="AT171" s="18">
        <v>101.69192088262619</v>
      </c>
      <c r="AU171" s="43">
        <v>4.7398062286219291</v>
      </c>
      <c r="AV171" s="18">
        <v>101.62883460812284</v>
      </c>
      <c r="AW171" s="18">
        <v>101.67967444534551</v>
      </c>
      <c r="AX171" s="43">
        <v>4.7403770972839112</v>
      </c>
      <c r="AY171" s="128">
        <v>102.90815091277753</v>
      </c>
      <c r="AZ171" s="128">
        <v>102.95963072814159</v>
      </c>
      <c r="BA171" s="43">
        <v>4.6814464717020075</v>
      </c>
      <c r="BB171" s="18">
        <v>102.88608464430541</v>
      </c>
      <c r="BC171" s="18">
        <v>102.93755342101592</v>
      </c>
      <c r="BD171" s="43">
        <v>4.4266666666666667</v>
      </c>
      <c r="BE171" s="18">
        <v>102.86393616674343</v>
      </c>
      <c r="BF171" s="18">
        <v>102.91539386367526</v>
      </c>
      <c r="BG171" s="43">
        <v>4.4266666666666667</v>
      </c>
      <c r="BH171" s="18">
        <v>103.51823477149058</v>
      </c>
      <c r="BI171" s="18">
        <v>103.57001978138126</v>
      </c>
      <c r="BJ171" s="43">
        <v>4.3366666666666669</v>
      </c>
      <c r="BK171" s="18">
        <v>103.49059529432118</v>
      </c>
      <c r="BL171" s="18">
        <v>103.54236647755995</v>
      </c>
      <c r="BM171" s="43">
        <v>4.3366666666666669</v>
      </c>
      <c r="BN171" s="18">
        <v>103.46464767332894</v>
      </c>
      <c r="BO171" s="18">
        <v>103.51640587626707</v>
      </c>
      <c r="BP171" s="43">
        <v>4.3366666666666669</v>
      </c>
      <c r="BQ171" s="18">
        <v>103.92801606444937</v>
      </c>
      <c r="BR171" s="18">
        <v>103.9800060674831</v>
      </c>
      <c r="BS171" s="43">
        <v>4.2699999999999996</v>
      </c>
      <c r="BT171" s="18">
        <v>103.8960358985515</v>
      </c>
      <c r="BU171" s="18">
        <v>103.94800990350325</v>
      </c>
      <c r="BV171" s="43">
        <v>4.2699999999999996</v>
      </c>
      <c r="BW171" s="18">
        <v>103.86705178494064</v>
      </c>
      <c r="BX171" s="18">
        <v>103.91901129058593</v>
      </c>
      <c r="BY171" s="43">
        <v>4.2699999999999996</v>
      </c>
      <c r="BZ171" s="20">
        <v>103.21092871396044</v>
      </c>
      <c r="CA171" s="20">
        <v>103.26255999395741</v>
      </c>
      <c r="CB171" s="21">
        <v>4.3566666666666665</v>
      </c>
      <c r="CC171" s="18">
        <v>104.86085289312697</v>
      </c>
      <c r="CD171" s="18">
        <v>104.91330954790092</v>
      </c>
      <c r="CE171" s="43">
        <v>4.1233333333333331</v>
      </c>
      <c r="CF171" s="18">
        <v>104.81926583763772</v>
      </c>
      <c r="CG171" s="18">
        <v>104.87170168848195</v>
      </c>
      <c r="CH171" s="166">
        <v>4.1233333333333331</v>
      </c>
      <c r="CI171" s="18">
        <v>104.18691003878956</v>
      </c>
      <c r="CJ171" s="18">
        <v>104.23902955356634</v>
      </c>
      <c r="CK171" s="43">
        <v>4.206666666666667</v>
      </c>
      <c r="CL171" s="18">
        <v>104.15030064345608</v>
      </c>
      <c r="CM171" s="18">
        <v>104.20240184437826</v>
      </c>
      <c r="CN171" s="43">
        <v>4.206666666666667</v>
      </c>
      <c r="CO171" s="18">
        <v>104.11356157807055</v>
      </c>
      <c r="CP171" s="18">
        <v>104.16564440027068</v>
      </c>
      <c r="CQ171" s="43">
        <v>4.206666666666667</v>
      </c>
      <c r="CR171" s="18">
        <v>103.27735010384019</v>
      </c>
      <c r="CS171" s="18">
        <v>103.32901461114577</v>
      </c>
      <c r="CT171" s="43">
        <v>4.3233333333333333</v>
      </c>
      <c r="CU171" s="18">
        <v>103.24767133029663</v>
      </c>
      <c r="CV171" s="18">
        <v>103.29932099079201</v>
      </c>
      <c r="CW171" s="43">
        <v>4.3233333333333333</v>
      </c>
      <c r="CX171" s="18">
        <v>103.21884709915462</v>
      </c>
      <c r="CY171" s="18">
        <v>103.27048234032478</v>
      </c>
      <c r="CZ171" s="43">
        <v>4.3233333333333333</v>
      </c>
      <c r="DA171" s="18">
        <v>103.18895541243349</v>
      </c>
      <c r="DB171" s="18">
        <v>103.24057570028363</v>
      </c>
      <c r="DC171" s="43">
        <v>4.3233333333333333</v>
      </c>
      <c r="DD171" s="166">
        <v>102.76488836597052</v>
      </c>
      <c r="DE171" s="166">
        <v>102.81629651422763</v>
      </c>
      <c r="DF171" s="43">
        <v>4.3833333333333337</v>
      </c>
      <c r="DG171" s="18">
        <v>102.74024113798835</v>
      </c>
      <c r="DH171" s="18">
        <v>102.79163695646658</v>
      </c>
      <c r="DI171" s="43">
        <v>4.3833333333333337</v>
      </c>
      <c r="DJ171">
        <v>104.22764137722557</v>
      </c>
      <c r="DK171">
        <v>104.27978126785949</v>
      </c>
      <c r="DL171">
        <v>4.1500000000000004</v>
      </c>
      <c r="DM171" s="166">
        <v>104.83804613159307</v>
      </c>
      <c r="DN171" s="166">
        <v>104.89049137728171</v>
      </c>
      <c r="DO171" s="166">
        <v>4.05</v>
      </c>
      <c r="DP171" s="43">
        <v>103.50667279611936</v>
      </c>
      <c r="DQ171" s="43">
        <v>103.55845202213042</v>
      </c>
      <c r="DR171" s="43">
        <v>4.25</v>
      </c>
      <c r="DS171" s="18">
        <v>103.47257242188618</v>
      </c>
      <c r="DT171" s="18">
        <v>103.52433458918077</v>
      </c>
      <c r="DU171" s="43">
        <v>4.25</v>
      </c>
    </row>
    <row r="172" spans="1:125" x14ac:dyDescent="0.35">
      <c r="A172" s="9" t="s">
        <v>98</v>
      </c>
      <c r="B172" s="15" t="s">
        <v>9</v>
      </c>
      <c r="C172" s="16">
        <v>39414</v>
      </c>
      <c r="D172" s="16">
        <v>46719</v>
      </c>
      <c r="E172" s="30">
        <v>4.5625</v>
      </c>
      <c r="F172" s="18">
        <v>97.505985876126729</v>
      </c>
      <c r="G172" s="18">
        <v>97.554763257755596</v>
      </c>
      <c r="H172" s="43">
        <v>4.8600000000000003</v>
      </c>
      <c r="I172" s="18">
        <v>97.197675157099738</v>
      </c>
      <c r="J172" s="18">
        <v>97.246298306252854</v>
      </c>
      <c r="K172" s="43">
        <v>4.9000000000000004</v>
      </c>
      <c r="L172" s="18">
        <v>101.14940723494432</v>
      </c>
      <c r="M172" s="18">
        <v>101.2000072385636</v>
      </c>
      <c r="N172" s="64">
        <v>4.5083988870125289</v>
      </c>
      <c r="O172" s="18">
        <v>100.94061516542715</v>
      </c>
      <c r="P172" s="18">
        <v>100.99111072078753</v>
      </c>
      <c r="Q172" s="64">
        <v>4.5177243496351371</v>
      </c>
      <c r="R172" s="18">
        <v>100.70985956478813</v>
      </c>
      <c r="S172" s="18">
        <v>100.76023968463045</v>
      </c>
      <c r="T172" s="43">
        <v>4.5280757710384298</v>
      </c>
      <c r="U172" s="18">
        <v>100.48594995884889</v>
      </c>
      <c r="V172" s="18">
        <v>100.53621806788283</v>
      </c>
      <c r="W172" s="43">
        <v>4.5381655364431603</v>
      </c>
      <c r="X172" s="18">
        <v>100.26892057082149</v>
      </c>
      <c r="Y172" s="18">
        <v>100.31908011087693</v>
      </c>
      <c r="Z172" s="43">
        <v>4.547988273972738</v>
      </c>
      <c r="AA172" s="18">
        <v>100.04430221179976</v>
      </c>
      <c r="AB172" s="18">
        <v>100.09434938649301</v>
      </c>
      <c r="AC172" s="43">
        <v>4.5581993668622376</v>
      </c>
      <c r="AD172" s="18">
        <v>101.0809703740569</v>
      </c>
      <c r="AE172" s="18">
        <v>101.13153614212796</v>
      </c>
      <c r="AF172" s="43">
        <v>4.5114512980283088</v>
      </c>
      <c r="AG172" s="18">
        <v>100.8679714810439</v>
      </c>
      <c r="AH172" s="18">
        <v>100.91843069639208</v>
      </c>
      <c r="AI172" s="43">
        <v>4.520977950723438</v>
      </c>
      <c r="AJ172" s="18">
        <v>100.65460868618585</v>
      </c>
      <c r="AK172" s="18">
        <v>100.70496116676924</v>
      </c>
      <c r="AL172" s="43">
        <v>4.5305613021829352</v>
      </c>
      <c r="AM172" s="18">
        <v>100.46158060521714</v>
      </c>
      <c r="AN172" s="18">
        <v>100.51183652347888</v>
      </c>
      <c r="AO172" s="43">
        <v>4.5392663767856147</v>
      </c>
      <c r="AP172" s="18">
        <v>100.24075057702116</v>
      </c>
      <c r="AQ172" s="18">
        <v>100.29089602503367</v>
      </c>
      <c r="AR172" s="43">
        <v>4.5492663649760905</v>
      </c>
      <c r="AS172" s="18">
        <v>100.04006604930461</v>
      </c>
      <c r="AT172" s="18">
        <v>100.09011110485703</v>
      </c>
      <c r="AU172" s="43">
        <v>4.5583923822606263</v>
      </c>
      <c r="AV172" s="18">
        <v>101.11292868410793</v>
      </c>
      <c r="AW172" s="18">
        <v>101.16351043932758</v>
      </c>
      <c r="AX172" s="43">
        <v>4.5100253838426667</v>
      </c>
      <c r="AY172" s="128">
        <v>100.90353156098301</v>
      </c>
      <c r="AZ172" s="128">
        <v>100.95400856526564</v>
      </c>
      <c r="BA172" s="43">
        <v>4.5193846830266224</v>
      </c>
      <c r="BB172" s="18">
        <v>100.68679799898788</v>
      </c>
      <c r="BC172" s="18">
        <v>100.73716658227902</v>
      </c>
      <c r="BD172" s="43">
        <v>4.5291128932770714</v>
      </c>
      <c r="BE172" s="18">
        <v>100.46970145701866</v>
      </c>
      <c r="BF172" s="18">
        <v>100.51996143773752</v>
      </c>
      <c r="BG172" s="43">
        <v>4.5388994730425072</v>
      </c>
      <c r="BH172" s="18">
        <v>100.25926185144462</v>
      </c>
      <c r="BI172" s="18">
        <v>100.30941655972448</v>
      </c>
      <c r="BJ172" s="43">
        <v>4.5484264154636724</v>
      </c>
      <c r="BK172" s="18">
        <v>100.04144928257897</v>
      </c>
      <c r="BL172" s="18">
        <v>100.09149503009401</v>
      </c>
      <c r="BM172" s="43">
        <v>4.5583293551846902</v>
      </c>
      <c r="BN172" s="18">
        <v>101.17105775871093</v>
      </c>
      <c r="BO172" s="18">
        <v>101.22166859300742</v>
      </c>
      <c r="BP172" s="43">
        <v>4.5074340933312627</v>
      </c>
      <c r="BQ172" s="18">
        <v>100.93503459177391</v>
      </c>
      <c r="BR172" s="18">
        <v>100.98552735545164</v>
      </c>
      <c r="BS172" s="43">
        <v>4.5179741290460234</v>
      </c>
      <c r="BT172" s="18">
        <v>100.70602614991358</v>
      </c>
      <c r="BU172" s="18">
        <v>100.75640435208962</v>
      </c>
      <c r="BV172" s="43">
        <v>4.528248134040699</v>
      </c>
      <c r="BW172" s="18">
        <v>100.49887399001945</v>
      </c>
      <c r="BX172" s="18">
        <v>100.54914856430159</v>
      </c>
      <c r="BY172" s="43">
        <v>4.537581933955674</v>
      </c>
      <c r="BZ172" s="20">
        <v>100.26918785443146</v>
      </c>
      <c r="CA172" s="20">
        <v>100.31934752819555</v>
      </c>
      <c r="CB172" s="21">
        <v>4.5479761505801992</v>
      </c>
      <c r="CC172" s="18">
        <v>100.04657115771427</v>
      </c>
      <c r="CD172" s="18">
        <v>100.09661946744799</v>
      </c>
      <c r="CE172" s="43">
        <v>4.558095991926832</v>
      </c>
      <c r="CF172" s="18">
        <v>101.20591224871667</v>
      </c>
      <c r="CG172" s="18">
        <v>101.25654051897615</v>
      </c>
      <c r="CH172" s="166">
        <v>4.5058817698249891</v>
      </c>
      <c r="CI172" s="18">
        <v>100.97968726938562</v>
      </c>
      <c r="CJ172" s="18">
        <v>101.0302023705709</v>
      </c>
      <c r="CK172" s="43">
        <v>4.5159763050509447</v>
      </c>
      <c r="CL172" s="18">
        <v>100.74557577194702</v>
      </c>
      <c r="CM172" s="18">
        <v>100.79597375882642</v>
      </c>
      <c r="CN172" s="43">
        <v>4.5264704827562365</v>
      </c>
      <c r="CO172" s="18">
        <v>100.51111239966038</v>
      </c>
      <c r="CP172" s="18">
        <v>100.56139309620848</v>
      </c>
      <c r="CQ172" s="43">
        <v>4.537029430006994</v>
      </c>
      <c r="CR172" s="18">
        <v>100.28387683210089</v>
      </c>
      <c r="CS172" s="18">
        <v>100.3340438540279</v>
      </c>
      <c r="CT172" s="43">
        <v>4.5473099904532948</v>
      </c>
      <c r="CU172" s="18">
        <v>100.0487195159196</v>
      </c>
      <c r="CV172" s="18">
        <v>100.09876890036978</v>
      </c>
      <c r="CW172" s="43">
        <v>4.5579981153825617</v>
      </c>
      <c r="CX172" s="18">
        <v>101.18004134931194</v>
      </c>
      <c r="CY172" s="18">
        <v>101.23065667765076</v>
      </c>
      <c r="CZ172" s="43">
        <v>4.5070338865116613</v>
      </c>
      <c r="DA172" s="18">
        <v>100.94970915695009</v>
      </c>
      <c r="DB172" s="18">
        <v>101.00020926158088</v>
      </c>
      <c r="DC172" s="43">
        <v>4.5173173732576748</v>
      </c>
      <c r="DD172" s="166">
        <v>100.71902292533531</v>
      </c>
      <c r="DE172" s="166">
        <v>100.76940762914988</v>
      </c>
      <c r="DF172" s="43">
        <v>4.52766380922953</v>
      </c>
      <c r="DG172" s="18">
        <v>100.50289868015183</v>
      </c>
      <c r="DH172" s="18">
        <v>100.55317526778572</v>
      </c>
      <c r="DI172" s="43">
        <v>4.5374002241594962</v>
      </c>
      <c r="DJ172">
        <v>100.27152566461089</v>
      </c>
      <c r="DK172">
        <v>100.32168650786481</v>
      </c>
      <c r="DL172">
        <v>4.5478701154434029</v>
      </c>
      <c r="DM172" s="166">
        <v>100.04727768455116</v>
      </c>
      <c r="DN172" s="166">
        <v>100.09732634772502</v>
      </c>
      <c r="DO172" s="166">
        <v>4.5580638029735896</v>
      </c>
      <c r="DP172" s="43">
        <v>101.18819596055093</v>
      </c>
      <c r="DQ172" s="43">
        <v>101.23881536823504</v>
      </c>
      <c r="DR172" s="43">
        <v>4.5066706711302968</v>
      </c>
      <c r="DS172" s="18">
        <v>100.96517818454093</v>
      </c>
      <c r="DT172" s="18">
        <v>101.01568602755471</v>
      </c>
      <c r="DU172" s="43">
        <v>4.5166252682335468</v>
      </c>
    </row>
    <row r="173" spans="1:125" x14ac:dyDescent="0.35">
      <c r="A173" s="9" t="s">
        <v>135</v>
      </c>
      <c r="B173" s="15" t="s">
        <v>9</v>
      </c>
      <c r="C173" s="16">
        <v>40522</v>
      </c>
      <c r="D173" s="16">
        <v>46731</v>
      </c>
      <c r="E173" s="30">
        <v>4.375</v>
      </c>
      <c r="F173" s="18">
        <v>95.956191746993426</v>
      </c>
      <c r="G173" s="18">
        <v>96.004193843915374</v>
      </c>
      <c r="H173" s="43">
        <v>4.8600000000000003</v>
      </c>
      <c r="I173" s="18">
        <v>95.658384250495814</v>
      </c>
      <c r="J173" s="18">
        <v>95.7062373691804</v>
      </c>
      <c r="K173" s="43">
        <v>4.9000000000000004</v>
      </c>
      <c r="L173" s="18">
        <v>101.14516911946478</v>
      </c>
      <c r="M173" s="18">
        <v>101.19576700296626</v>
      </c>
      <c r="N173" s="64">
        <v>4.3233033649241079</v>
      </c>
      <c r="O173" s="18">
        <v>100.95120134583334</v>
      </c>
      <c r="P173" s="18">
        <v>101.0017021969318</v>
      </c>
      <c r="Q173" s="64">
        <v>4.3316101658065946</v>
      </c>
      <c r="R173" s="18">
        <v>100.73682945799086</v>
      </c>
      <c r="S173" s="18">
        <v>100.78722306952562</v>
      </c>
      <c r="T173" s="43">
        <v>4.3408280005710767</v>
      </c>
      <c r="U173" s="18">
        <v>100.52881749729158</v>
      </c>
      <c r="V173" s="18">
        <v>100.57910705081699</v>
      </c>
      <c r="W173" s="43">
        <v>4.3498099439176343</v>
      </c>
      <c r="X173" s="18">
        <v>100.32719725708982</v>
      </c>
      <c r="Y173" s="18">
        <v>100.37738595006485</v>
      </c>
      <c r="Z173" s="43">
        <v>4.3585514392419515</v>
      </c>
      <c r="AA173" s="18">
        <v>100.11852686497701</v>
      </c>
      <c r="AB173" s="18">
        <v>100.16861117056229</v>
      </c>
      <c r="AC173" s="43">
        <v>4.3676356783568266</v>
      </c>
      <c r="AD173" s="18">
        <v>101.08020024400608</v>
      </c>
      <c r="AE173" s="18">
        <v>101.13076562681948</v>
      </c>
      <c r="AF173" s="43">
        <v>4.3260821500591575</v>
      </c>
      <c r="AG173" s="18">
        <v>100.88305041283024</v>
      </c>
      <c r="AH173" s="18">
        <v>100.93351717141594</v>
      </c>
      <c r="AI173" s="43">
        <v>4.3345363587894328</v>
      </c>
      <c r="AJ173" s="18">
        <v>100.68556375742824</v>
      </c>
      <c r="AK173" s="18">
        <v>100.73593172328988</v>
      </c>
      <c r="AL173" s="43">
        <v>4.3430382041014184</v>
      </c>
      <c r="AM173" s="18">
        <v>100.50689872759241</v>
      </c>
      <c r="AN173" s="18">
        <v>100.55717731625053</v>
      </c>
      <c r="AO173" s="43">
        <v>4.3507585602176393</v>
      </c>
      <c r="AP173" s="18">
        <v>100.3025534457514</v>
      </c>
      <c r="AQ173" s="18">
        <v>100.35272981065673</v>
      </c>
      <c r="AR173" s="43">
        <v>4.3596223124718696</v>
      </c>
      <c r="AS173" s="18">
        <v>100.11679462325405</v>
      </c>
      <c r="AT173" s="18">
        <v>100.16687806228519</v>
      </c>
      <c r="AU173" s="43">
        <v>4.3677112481029532</v>
      </c>
      <c r="AV173" s="18">
        <v>101.10608493889781</v>
      </c>
      <c r="AW173" s="18">
        <v>101.15666327053307</v>
      </c>
      <c r="AX173" s="43">
        <v>4.3249746072579658</v>
      </c>
      <c r="AY173" s="128">
        <v>100.9120166482505</v>
      </c>
      <c r="AZ173" s="128">
        <v>100.9624978971991</v>
      </c>
      <c r="BA173" s="43">
        <v>4.333292154136938</v>
      </c>
      <c r="BB173" s="18">
        <v>100.71114897980024</v>
      </c>
      <c r="BC173" s="18">
        <v>100.76152974467257</v>
      </c>
      <c r="BD173" s="43">
        <v>4.341934874436852</v>
      </c>
      <c r="BE173" s="18">
        <v>100.50994490317937</v>
      </c>
      <c r="BF173" s="18">
        <v>100.56022501568721</v>
      </c>
      <c r="BG173" s="43">
        <v>4.350626700882489</v>
      </c>
      <c r="BH173" s="18">
        <v>100.31491044459281</v>
      </c>
      <c r="BI173" s="18">
        <v>100.36509299108835</v>
      </c>
      <c r="BJ173" s="43">
        <v>4.3590852851483595</v>
      </c>
      <c r="BK173" s="18">
        <v>100.11304275753749</v>
      </c>
      <c r="BL173" s="18">
        <v>100.16312431969733</v>
      </c>
      <c r="BM173" s="43">
        <v>4.3678749337291238</v>
      </c>
      <c r="BN173" s="18">
        <v>101.17626287896421</v>
      </c>
      <c r="BO173" s="18">
        <v>101.22687631712276</v>
      </c>
      <c r="BP173" s="43">
        <v>4.321974715780061</v>
      </c>
      <c r="BQ173" s="18">
        <v>100.95661633828846</v>
      </c>
      <c r="BR173" s="18">
        <v>101.00711989823756</v>
      </c>
      <c r="BS173" s="43">
        <v>4.3313778319862166</v>
      </c>
      <c r="BT173" s="18">
        <v>100.74349780126961</v>
      </c>
      <c r="BU173" s="18">
        <v>100.79389474864392</v>
      </c>
      <c r="BV173" s="43">
        <v>4.3405406755143385</v>
      </c>
      <c r="BW173" s="18">
        <v>100.55071903338536</v>
      </c>
      <c r="BX173" s="18">
        <v>100.60101954315694</v>
      </c>
      <c r="BY173" s="43">
        <v>4.348862486550809</v>
      </c>
      <c r="BZ173" s="20">
        <v>100.33696982487417</v>
      </c>
      <c r="CA173" s="20">
        <v>100.38716340657746</v>
      </c>
      <c r="CB173" s="21">
        <v>4.3581269273251984</v>
      </c>
      <c r="CC173" s="18">
        <v>100.12979953746067</v>
      </c>
      <c r="CD173" s="18">
        <v>100.17988948220176</v>
      </c>
      <c r="CE173" s="43">
        <v>4.367143967330164</v>
      </c>
      <c r="CF173" s="18">
        <v>101.2057122300761</v>
      </c>
      <c r="CG173" s="18">
        <v>101.25634040027623</v>
      </c>
      <c r="CH173" s="166">
        <v>4.3207170856710766</v>
      </c>
      <c r="CI173" s="18">
        <v>100.99483336726431</v>
      </c>
      <c r="CJ173" s="18">
        <v>101.04535604528694</v>
      </c>
      <c r="CK173" s="43">
        <v>4.3297388135672401</v>
      </c>
      <c r="CL173" s="18">
        <v>100.77660297335738</v>
      </c>
      <c r="CM173" s="18">
        <v>100.82701648159818</v>
      </c>
      <c r="CN173" s="43">
        <v>4.3391148054038435</v>
      </c>
      <c r="CO173" s="18">
        <v>100.55804457425833</v>
      </c>
      <c r="CP173" s="18">
        <v>100.60834874863264</v>
      </c>
      <c r="CQ173" s="43">
        <v>4.3485456767915203</v>
      </c>
      <c r="CR173" s="18">
        <v>100.34622367711859</v>
      </c>
      <c r="CS173" s="18">
        <v>100.39642188806262</v>
      </c>
      <c r="CT173" s="43">
        <v>4.3577250241825585</v>
      </c>
      <c r="CU173" s="18">
        <v>100.12701840825389</v>
      </c>
      <c r="CV173" s="18">
        <v>100.17710696173475</v>
      </c>
      <c r="CW173" s="43">
        <v>4.3672652691708747</v>
      </c>
      <c r="CX173" s="18">
        <v>101.18594696294177</v>
      </c>
      <c r="CY173" s="18">
        <v>101.23656524556455</v>
      </c>
      <c r="CZ173" s="43">
        <v>4.3215610776479609</v>
      </c>
      <c r="DA173" s="18">
        <v>100.97148086656247</v>
      </c>
      <c r="DB173" s="18">
        <v>101.02199186249372</v>
      </c>
      <c r="DC173" s="43">
        <v>4.3307401876960014</v>
      </c>
      <c r="DD173" s="166">
        <v>100.75668511840605</v>
      </c>
      <c r="DE173" s="166">
        <v>100.80708866273741</v>
      </c>
      <c r="DF173" s="43">
        <v>4.3399725733942223</v>
      </c>
      <c r="DG173" s="18">
        <v>100.5554482755569</v>
      </c>
      <c r="DH173" s="18">
        <v>100.60575115113245</v>
      </c>
      <c r="DI173" s="43">
        <v>4.3486579543825146</v>
      </c>
      <c r="DJ173">
        <v>100.34001305157996</v>
      </c>
      <c r="DK173">
        <v>100.39020815565779</v>
      </c>
      <c r="DL173">
        <v>4.3579947490660063</v>
      </c>
      <c r="DM173" s="166">
        <v>100.13121206544253</v>
      </c>
      <c r="DN173" s="166">
        <v>100.18130271680091</v>
      </c>
      <c r="DO173" s="166">
        <v>4.3670823610345106</v>
      </c>
      <c r="DP173" s="43">
        <v>101.18672959714658</v>
      </c>
      <c r="DQ173" s="43">
        <v>101.23734827128222</v>
      </c>
      <c r="DR173" s="43">
        <v>4.3215276523012678</v>
      </c>
      <c r="DS173" s="18">
        <v>100.97905481441887</v>
      </c>
      <c r="DT173" s="18">
        <v>101.02956959921848</v>
      </c>
      <c r="DU173" s="43">
        <v>4.3304153599342303</v>
      </c>
    </row>
    <row r="174" spans="1:125" x14ac:dyDescent="0.35">
      <c r="A174" s="9" t="s">
        <v>258</v>
      </c>
      <c r="B174" s="15" t="s">
        <v>149</v>
      </c>
      <c r="C174" s="16">
        <v>43084</v>
      </c>
      <c r="D174" s="16">
        <v>46736</v>
      </c>
      <c r="E174" s="30">
        <v>4.82</v>
      </c>
      <c r="F174" s="18"/>
      <c r="G174" s="18"/>
      <c r="H174" s="43"/>
      <c r="I174" s="18"/>
      <c r="J174" s="18"/>
      <c r="K174" s="43"/>
      <c r="L174" s="18"/>
      <c r="M174" s="18"/>
      <c r="N174" s="64"/>
      <c r="O174" s="18"/>
      <c r="P174" s="18"/>
      <c r="Q174" s="64"/>
      <c r="R174" s="18"/>
      <c r="S174" s="18"/>
      <c r="T174" s="43"/>
      <c r="U174" s="18"/>
      <c r="V174" s="18"/>
      <c r="W174" s="43"/>
      <c r="X174" s="18"/>
      <c r="Y174" s="18"/>
      <c r="Z174" s="43"/>
      <c r="AA174" s="18"/>
      <c r="AB174" s="18"/>
      <c r="AC174" s="43"/>
      <c r="AD174" s="18">
        <v>99.95</v>
      </c>
      <c r="AE174" s="18">
        <v>100</v>
      </c>
      <c r="AF174" s="43">
        <v>4.82</v>
      </c>
      <c r="AG174" s="18">
        <v>99.95</v>
      </c>
      <c r="AH174" s="18">
        <v>100</v>
      </c>
      <c r="AI174" s="43">
        <v>4.82</v>
      </c>
      <c r="AJ174" s="18">
        <v>99.95</v>
      </c>
      <c r="AK174" s="18">
        <v>100</v>
      </c>
      <c r="AL174" s="43">
        <v>4.82</v>
      </c>
      <c r="AM174" s="18">
        <v>99.872949932933508</v>
      </c>
      <c r="AN174" s="18">
        <v>99.92291138862781</v>
      </c>
      <c r="AO174" s="43">
        <v>4.8237185376371681</v>
      </c>
      <c r="AP174" s="18">
        <v>99.873494539117218</v>
      </c>
      <c r="AQ174" s="18">
        <v>99.923456267250842</v>
      </c>
      <c r="AR174" s="43">
        <v>4.8236922340923059</v>
      </c>
      <c r="AS174" s="18">
        <v>99.873990060642654</v>
      </c>
      <c r="AT174" s="18">
        <v>99.923952036660978</v>
      </c>
      <c r="AU174" s="43">
        <v>4.823668301501522</v>
      </c>
      <c r="AV174" s="18">
        <v>99.874521838020797</v>
      </c>
      <c r="AW174" s="18">
        <v>99.924484080060822</v>
      </c>
      <c r="AX174" s="43">
        <v>4.8236426180976348</v>
      </c>
      <c r="AY174" s="128">
        <v>102.95274322749798</v>
      </c>
      <c r="AZ174" s="128">
        <v>103.00424535017305</v>
      </c>
      <c r="BA174" s="43">
        <v>4.6794187789191959</v>
      </c>
      <c r="BB174" s="18">
        <v>102.93084309013285</v>
      </c>
      <c r="BC174" s="18">
        <v>102.98233425726148</v>
      </c>
      <c r="BD174" s="43">
        <v>4.4266666666666667</v>
      </c>
      <c r="BE174" s="18">
        <v>102.90886136260839</v>
      </c>
      <c r="BF174" s="18">
        <v>102.96034153337507</v>
      </c>
      <c r="BG174" s="43">
        <v>4.4266666666666667</v>
      </c>
      <c r="BH174" s="18">
        <v>103.57409595886264</v>
      </c>
      <c r="BI174" s="18">
        <v>103.62590891331929</v>
      </c>
      <c r="BJ174" s="43">
        <v>4.3366666666666669</v>
      </c>
      <c r="BK174" s="18">
        <v>103.5466604017958</v>
      </c>
      <c r="BL174" s="18">
        <v>103.5984596316116</v>
      </c>
      <c r="BM174" s="43">
        <v>4.3366666666666669</v>
      </c>
      <c r="BN174" s="18">
        <v>103.52090421863369</v>
      </c>
      <c r="BO174" s="18">
        <v>103.57269056391564</v>
      </c>
      <c r="BP174" s="43">
        <v>4.3366666666666669</v>
      </c>
      <c r="BQ174" s="18">
        <v>103.99265549552422</v>
      </c>
      <c r="BR174" s="18">
        <v>104.04467783444143</v>
      </c>
      <c r="BS174" s="43">
        <v>4.2699999999999996</v>
      </c>
      <c r="BT174" s="18">
        <v>103.96090769868705</v>
      </c>
      <c r="BU174" s="18">
        <v>104.01291415576493</v>
      </c>
      <c r="BV174" s="43">
        <v>4.2699999999999996</v>
      </c>
      <c r="BW174" s="18">
        <v>103.93213418471092</v>
      </c>
      <c r="BX174" s="18">
        <v>103.98412624783482</v>
      </c>
      <c r="BY174" s="43">
        <v>4.2699999999999996</v>
      </c>
      <c r="BZ174" s="20">
        <v>103.26554175702081</v>
      </c>
      <c r="CA174" s="20">
        <v>103.31720035719941</v>
      </c>
      <c r="CB174" s="21">
        <v>4.3566666666666665</v>
      </c>
      <c r="CC174" s="18">
        <v>103.23958621109753</v>
      </c>
      <c r="CD174" s="18">
        <v>103.29123182701103</v>
      </c>
      <c r="CE174" s="43">
        <v>4.3566666666666665</v>
      </c>
      <c r="CF174" s="18">
        <v>103.21266871255682</v>
      </c>
      <c r="CG174" s="18">
        <v>103.26430086298831</v>
      </c>
      <c r="CH174" s="166">
        <v>4.3566666666666665</v>
      </c>
      <c r="CI174" s="18">
        <v>104.26091213644941</v>
      </c>
      <c r="CJ174" s="18">
        <v>104.31306867078479</v>
      </c>
      <c r="CK174" s="43">
        <v>4.206666666666667</v>
      </c>
      <c r="CL174" s="18">
        <v>104.22456485568421</v>
      </c>
      <c r="CM174" s="18">
        <v>104.27670320728785</v>
      </c>
      <c r="CN174" s="43">
        <v>4.206666666666667</v>
      </c>
      <c r="CO174" s="18">
        <v>104.18808883327374</v>
      </c>
      <c r="CP174" s="18">
        <v>104.24020893774261</v>
      </c>
      <c r="CQ174" s="43">
        <v>4.206666666666667</v>
      </c>
      <c r="CR174" s="18">
        <v>103.33733384968276</v>
      </c>
      <c r="CS174" s="18">
        <v>103.3890283638647</v>
      </c>
      <c r="CT174" s="43">
        <v>4.3233333333333333</v>
      </c>
      <c r="CU174" s="18">
        <v>103.3078733782588</v>
      </c>
      <c r="CV174" s="18">
        <v>103.35955315483622</v>
      </c>
      <c r="CW174" s="43">
        <v>4.3233333333333333</v>
      </c>
      <c r="CX174" s="18">
        <v>103.27926116365265</v>
      </c>
      <c r="CY174" s="18">
        <v>103.33092662696613</v>
      </c>
      <c r="CZ174" s="43">
        <v>4.3233333333333333</v>
      </c>
      <c r="DA174" s="18">
        <v>103.24958934513333</v>
      </c>
      <c r="DB174" s="18">
        <v>103.30123996511588</v>
      </c>
      <c r="DC174" s="43">
        <v>4.3233333333333333</v>
      </c>
      <c r="DD174" s="166">
        <v>102.81814064698737</v>
      </c>
      <c r="DE174" s="166">
        <v>102.86957543470471</v>
      </c>
      <c r="DF174" s="43">
        <v>4.3833333333333337</v>
      </c>
      <c r="DG174" s="18">
        <v>102.7936771912391</v>
      </c>
      <c r="DH174" s="18">
        <v>102.84509974110965</v>
      </c>
      <c r="DI174" s="43">
        <v>4.3833333333333337</v>
      </c>
      <c r="DJ174">
        <v>102.76743323630781</v>
      </c>
      <c r="DK174">
        <v>102.81884265763662</v>
      </c>
      <c r="DL174">
        <v>4.3833333333333337</v>
      </c>
      <c r="DM174" s="166">
        <v>103.37241929805454</v>
      </c>
      <c r="DN174" s="166">
        <v>103.42413136373641</v>
      </c>
      <c r="DO174" s="166">
        <v>4.2866666666666662</v>
      </c>
      <c r="DP174" s="43">
        <v>101.96786840442076</v>
      </c>
      <c r="DQ174" s="43">
        <v>102.01887784334242</v>
      </c>
      <c r="DR174" s="43">
        <v>4.5</v>
      </c>
      <c r="DS174" s="18">
        <v>103.54404731885337</v>
      </c>
      <c r="DT174" s="18">
        <v>103.59584524147411</v>
      </c>
      <c r="DU174" s="43">
        <v>4.25</v>
      </c>
    </row>
    <row r="175" spans="1:125" x14ac:dyDescent="0.35">
      <c r="A175" s="9" t="s">
        <v>112</v>
      </c>
      <c r="B175" s="15" t="s">
        <v>9</v>
      </c>
      <c r="C175" s="16">
        <v>39832</v>
      </c>
      <c r="D175" s="16">
        <v>46771</v>
      </c>
      <c r="E175" s="30">
        <v>4.5</v>
      </c>
      <c r="F175" s="18">
        <v>96.798806539862127</v>
      </c>
      <c r="G175" s="18">
        <v>96.847230154939595</v>
      </c>
      <c r="H175" s="43">
        <v>4.88</v>
      </c>
      <c r="I175" s="18">
        <v>96.49233504335001</v>
      </c>
      <c r="J175" s="18">
        <v>96.540605346023014</v>
      </c>
      <c r="K175" s="43">
        <v>4.92</v>
      </c>
      <c r="L175" s="18">
        <v>100.19778947150917</v>
      </c>
      <c r="M175" s="18">
        <v>100.24791342822327</v>
      </c>
      <c r="N175" s="64">
        <v>4.4888714848134619</v>
      </c>
      <c r="O175" s="18">
        <v>99.992510112422849</v>
      </c>
      <c r="P175" s="18">
        <v>100.0425313781119</v>
      </c>
      <c r="Q175" s="64">
        <v>4.4980869016520568</v>
      </c>
      <c r="R175" s="18">
        <v>101.06503697856904</v>
      </c>
      <c r="S175" s="18">
        <v>101.11559477595701</v>
      </c>
      <c r="T175" s="43">
        <v>4.4503521044114924</v>
      </c>
      <c r="U175" s="18">
        <v>100.84698303979326</v>
      </c>
      <c r="V175" s="18">
        <v>100.89743175567109</v>
      </c>
      <c r="W175" s="43">
        <v>4.4599747701180421</v>
      </c>
      <c r="X175" s="18">
        <v>100.63562938798826</v>
      </c>
      <c r="Y175" s="18">
        <v>100.68597237417534</v>
      </c>
      <c r="Z175" s="43">
        <v>4.4693415516481547</v>
      </c>
      <c r="AA175" s="18">
        <v>100.41688523138728</v>
      </c>
      <c r="AB175" s="18">
        <v>100.46711879078266</v>
      </c>
      <c r="AC175" s="43">
        <v>4.4790773878675729</v>
      </c>
      <c r="AD175" s="18">
        <v>100.20486257053467</v>
      </c>
      <c r="AE175" s="18">
        <v>100.25499006556745</v>
      </c>
      <c r="AF175" s="43">
        <v>4.4885546316018479</v>
      </c>
      <c r="AG175" s="18">
        <v>99.985426011324918</v>
      </c>
      <c r="AH175" s="18">
        <v>100.03544373319151</v>
      </c>
      <c r="AI175" s="43">
        <v>4.498405597122284</v>
      </c>
      <c r="AJ175" s="18">
        <v>100.99288700307875</v>
      </c>
      <c r="AK175" s="18">
        <v>101.04340870743246</v>
      </c>
      <c r="AL175" s="43">
        <v>4.4535314649069164</v>
      </c>
      <c r="AM175" s="18">
        <v>100.80515264971848</v>
      </c>
      <c r="AN175" s="18">
        <v>100.85558043993845</v>
      </c>
      <c r="AO175" s="43">
        <v>4.4618254938107675</v>
      </c>
      <c r="AP175" s="18">
        <v>100.59055706356631</v>
      </c>
      <c r="AQ175" s="18">
        <v>100.64087750231747</v>
      </c>
      <c r="AR175" s="43">
        <v>4.4713441612195579</v>
      </c>
      <c r="AS175" s="18">
        <v>100.39537358163571</v>
      </c>
      <c r="AT175" s="18">
        <v>100.44559637982562</v>
      </c>
      <c r="AU175" s="43">
        <v>4.4800371167927278</v>
      </c>
      <c r="AV175" s="18">
        <v>100.18638441675184</v>
      </c>
      <c r="AW175" s="18">
        <v>100.23650266808588</v>
      </c>
      <c r="AX175" s="43">
        <v>4.4893824906290822</v>
      </c>
      <c r="AY175" s="128">
        <v>99.983797084740189</v>
      </c>
      <c r="AZ175" s="128">
        <v>100.03381399173605</v>
      </c>
      <c r="BA175" s="43">
        <v>4.4984788847216723</v>
      </c>
      <c r="BB175" s="18">
        <v>101.0303287357484</v>
      </c>
      <c r="BC175" s="18">
        <v>101.08086917033356</v>
      </c>
      <c r="BD175" s="43">
        <v>4.451880990869749</v>
      </c>
      <c r="BE175" s="18">
        <v>100.8190914248156</v>
      </c>
      <c r="BF175" s="18">
        <v>100.86952618790954</v>
      </c>
      <c r="BG175" s="43">
        <v>4.4612086227281003</v>
      </c>
      <c r="BH175" s="18">
        <v>100.61433138583939</v>
      </c>
      <c r="BI175" s="18">
        <v>100.66466371769823</v>
      </c>
      <c r="BJ175" s="43">
        <v>4.4702876201123578</v>
      </c>
      <c r="BK175" s="18">
        <v>100.40239737290115</v>
      </c>
      <c r="BL175" s="18">
        <v>100.45262368474351</v>
      </c>
      <c r="BM175" s="43">
        <v>4.4797237094798241</v>
      </c>
      <c r="BN175" s="18">
        <v>100.20381520236197</v>
      </c>
      <c r="BO175" s="18">
        <v>100.25394217344868</v>
      </c>
      <c r="BP175" s="43">
        <v>4.4886015476723893</v>
      </c>
      <c r="BQ175" s="18">
        <v>99.984328982427186</v>
      </c>
      <c r="BR175" s="18">
        <v>100.03434615550493</v>
      </c>
      <c r="BS175" s="43">
        <v>4.4984549536662941</v>
      </c>
      <c r="BT175" s="18">
        <v>101.06967339216867</v>
      </c>
      <c r="BU175" s="18">
        <v>101.12023350892312</v>
      </c>
      <c r="BV175" s="43">
        <v>4.4501479514511875</v>
      </c>
      <c r="BW175" s="18">
        <v>100.86805364321171</v>
      </c>
      <c r="BX175" s="18">
        <v>100.91851289966154</v>
      </c>
      <c r="BY175" s="43">
        <v>4.4590431137982929</v>
      </c>
      <c r="BZ175" s="20">
        <v>100.6445011603315</v>
      </c>
      <c r="CA175" s="20">
        <v>100.69484858462381</v>
      </c>
      <c r="CB175" s="21">
        <v>4.4689475809859394</v>
      </c>
      <c r="CC175" s="18">
        <v>100.42782875641888</v>
      </c>
      <c r="CD175" s="18">
        <v>100.47806779031403</v>
      </c>
      <c r="CE175" s="43">
        <v>4.478589307062486</v>
      </c>
      <c r="CF175" s="18">
        <v>100.20359107744724</v>
      </c>
      <c r="CG175" s="18">
        <v>100.25371793641544</v>
      </c>
      <c r="CH175" s="166">
        <v>4.4886115873069805</v>
      </c>
      <c r="CI175" s="18">
        <v>99.98625456512309</v>
      </c>
      <c r="CJ175" s="18">
        <v>100.03627270147382</v>
      </c>
      <c r="CK175" s="43">
        <v>4.4983683202879892</v>
      </c>
      <c r="CL175" s="18">
        <v>101.09882369645888</v>
      </c>
      <c r="CM175" s="18">
        <v>101.1493983956567</v>
      </c>
      <c r="CN175" s="43">
        <v>4.4488648191438251</v>
      </c>
      <c r="CO175" s="18">
        <v>100.87268904108251</v>
      </c>
      <c r="CP175" s="18">
        <v>100.9231506163907</v>
      </c>
      <c r="CQ175" s="43">
        <v>4.4588382076026525</v>
      </c>
      <c r="CR175" s="18">
        <v>100.65352014083822</v>
      </c>
      <c r="CS175" s="18">
        <v>100.70387207687666</v>
      </c>
      <c r="CT175" s="43">
        <v>4.4685471444084399</v>
      </c>
      <c r="CU175" s="18">
        <v>100.42670522209045</v>
      </c>
      <c r="CV175" s="18">
        <v>100.47694369393741</v>
      </c>
      <c r="CW175" s="43">
        <v>4.4786394117514554</v>
      </c>
      <c r="CX175" s="18">
        <v>100.20687701301655</v>
      </c>
      <c r="CY175" s="18">
        <v>100.25700551577444</v>
      </c>
      <c r="CZ175" s="43">
        <v>4.4884643989212005</v>
      </c>
      <c r="DA175" s="18">
        <v>99.979379784513867</v>
      </c>
      <c r="DB175" s="18">
        <v>100.02939448175474</v>
      </c>
      <c r="DC175" s="43">
        <v>4.498677637022781</v>
      </c>
      <c r="DD175" s="166">
        <v>101.07359273104329</v>
      </c>
      <c r="DE175" s="166">
        <v>101.12415480844751</v>
      </c>
      <c r="DF175" s="43">
        <v>4.4499753877043897</v>
      </c>
      <c r="DG175" s="18">
        <v>100.86403275492806</v>
      </c>
      <c r="DH175" s="18">
        <v>100.91448999992802</v>
      </c>
      <c r="DI175" s="43">
        <v>4.4592208710594576</v>
      </c>
      <c r="DJ175">
        <v>100.6396846325358</v>
      </c>
      <c r="DK175">
        <v>100.69002964735948</v>
      </c>
      <c r="DL175">
        <v>4.4691614609312111</v>
      </c>
      <c r="DM175" s="166">
        <v>100.42224273222814</v>
      </c>
      <c r="DN175" s="166">
        <v>100.472478971714</v>
      </c>
      <c r="DO175" s="166">
        <v>4.4788384302400699</v>
      </c>
      <c r="DP175" s="43">
        <v>100.19721040360065</v>
      </c>
      <c r="DQ175" s="43">
        <v>100.24733407063596</v>
      </c>
      <c r="DR175" s="43">
        <v>4.488897427266469</v>
      </c>
      <c r="DS175" s="18">
        <v>99.979105359325388</v>
      </c>
      <c r="DT175" s="18">
        <v>100.02911991928502</v>
      </c>
      <c r="DU175" s="43">
        <v>4.498689985107454</v>
      </c>
    </row>
    <row r="176" spans="1:125" x14ac:dyDescent="0.35">
      <c r="A176" s="9" t="s">
        <v>266</v>
      </c>
      <c r="B176" s="15" t="s">
        <v>149</v>
      </c>
      <c r="C176" s="16">
        <v>43154</v>
      </c>
      <c r="D176" s="16">
        <v>46806</v>
      </c>
      <c r="E176" s="30">
        <v>4.83</v>
      </c>
      <c r="F176" s="18"/>
      <c r="G176" s="18"/>
      <c r="H176" s="43"/>
      <c r="I176" s="18"/>
      <c r="J176" s="18"/>
      <c r="K176" s="43"/>
      <c r="L176" s="18"/>
      <c r="M176" s="18"/>
      <c r="N176" s="64"/>
      <c r="O176" s="18"/>
      <c r="P176" s="18"/>
      <c r="Q176" s="64"/>
      <c r="R176" s="18"/>
      <c r="S176" s="18"/>
      <c r="T176" s="43"/>
      <c r="U176" s="18"/>
      <c r="V176" s="18"/>
      <c r="W176" s="43"/>
      <c r="X176" s="18"/>
      <c r="Y176" s="18"/>
      <c r="Z176" s="43"/>
      <c r="AA176" s="18"/>
      <c r="AB176" s="18"/>
      <c r="AC176" s="43"/>
      <c r="AD176" s="18"/>
      <c r="AE176" s="18"/>
      <c r="AF176" s="43"/>
      <c r="AG176" s="18"/>
      <c r="AH176" s="18"/>
      <c r="AI176" s="43"/>
      <c r="AJ176" s="18"/>
      <c r="AK176" s="18"/>
      <c r="AL176" s="43"/>
      <c r="AM176" s="18">
        <v>99.95</v>
      </c>
      <c r="AN176" s="18">
        <v>100</v>
      </c>
      <c r="AO176" s="43">
        <v>4.83</v>
      </c>
      <c r="AP176" s="18">
        <v>99.95</v>
      </c>
      <c r="AQ176" s="18">
        <v>100</v>
      </c>
      <c r="AR176" s="43">
        <v>4.83</v>
      </c>
      <c r="AS176" s="18">
        <v>99.949999999999989</v>
      </c>
      <c r="AT176" s="18">
        <v>99.999999999999986</v>
      </c>
      <c r="AU176" s="43">
        <v>4.83</v>
      </c>
      <c r="AV176" s="18">
        <v>99.95</v>
      </c>
      <c r="AW176" s="18">
        <v>100</v>
      </c>
      <c r="AX176" s="43">
        <v>4.83</v>
      </c>
      <c r="AY176" s="128">
        <v>101.25492970263882</v>
      </c>
      <c r="AZ176" s="128">
        <v>101.30558249388575</v>
      </c>
      <c r="BA176" s="43">
        <v>4.7677530508168315</v>
      </c>
      <c r="BB176" s="18">
        <v>101.24575159093838</v>
      </c>
      <c r="BC176" s="18">
        <v>101.29639979083379</v>
      </c>
      <c r="BD176" s="43">
        <v>4.66</v>
      </c>
      <c r="BE176" s="18">
        <v>103.03486594797562</v>
      </c>
      <c r="BF176" s="18">
        <v>103.08640915255189</v>
      </c>
      <c r="BG176" s="43">
        <v>4.4266666666666667</v>
      </c>
      <c r="BH176" s="18">
        <v>103.71193617086259</v>
      </c>
      <c r="BI176" s="18">
        <v>103.76381807990253</v>
      </c>
      <c r="BJ176" s="43">
        <v>4.3366666666666669</v>
      </c>
      <c r="BK176" s="18">
        <v>103.68416244674708</v>
      </c>
      <c r="BL176" s="18">
        <v>103.73603046197806</v>
      </c>
      <c r="BM176" s="43">
        <v>4.3366666666666669</v>
      </c>
      <c r="BN176" s="18">
        <v>103.65808879627696</v>
      </c>
      <c r="BO176" s="18">
        <v>103.70994376816103</v>
      </c>
      <c r="BP176" s="43">
        <v>4.3366666666666669</v>
      </c>
      <c r="BQ176" s="18">
        <v>104.13872504516729</v>
      </c>
      <c r="BR176" s="18">
        <v>104.19082045539498</v>
      </c>
      <c r="BS176" s="43">
        <v>4.2699999999999996</v>
      </c>
      <c r="BT176" s="18">
        <v>104.10666088214478</v>
      </c>
      <c r="BU176" s="18">
        <v>104.1587402522709</v>
      </c>
      <c r="BV176" s="43">
        <v>4.2699999999999996</v>
      </c>
      <c r="BW176" s="18">
        <v>104.07760064065481</v>
      </c>
      <c r="BX176" s="18">
        <v>104.1296654733915</v>
      </c>
      <c r="BY176" s="43">
        <v>4.2699999999999996</v>
      </c>
      <c r="BZ176" s="20">
        <v>103.39860620708149</v>
      </c>
      <c r="CA176" s="20">
        <v>103.45033137276786</v>
      </c>
      <c r="CB176" s="21">
        <v>4.3566666666666665</v>
      </c>
      <c r="CC176" s="18">
        <v>103.37230873336637</v>
      </c>
      <c r="CD176" s="18">
        <v>103.42402074373823</v>
      </c>
      <c r="CE176" s="43">
        <v>4.3566666666666665</v>
      </c>
      <c r="CF176" s="18">
        <v>103.34503663466174</v>
      </c>
      <c r="CG176" s="18">
        <v>103.39673500216281</v>
      </c>
      <c r="CH176" s="166">
        <v>4.3566666666666665</v>
      </c>
      <c r="CI176" s="18">
        <v>102.69177868712151</v>
      </c>
      <c r="CJ176" s="18">
        <v>102.74315026225263</v>
      </c>
      <c r="CK176" s="43">
        <v>4.4433333333333334</v>
      </c>
      <c r="CL176" s="18">
        <v>102.66950632472656</v>
      </c>
      <c r="CM176" s="18">
        <v>102.7208667581056</v>
      </c>
      <c r="CN176" s="43">
        <v>4.4433333333333334</v>
      </c>
      <c r="CO176" s="18">
        <v>104.3407104416268</v>
      </c>
      <c r="CP176" s="18">
        <v>104.39290689507433</v>
      </c>
      <c r="CQ176" s="43">
        <v>4.206666666666667</v>
      </c>
      <c r="CR176" s="18">
        <v>103.47299798351267</v>
      </c>
      <c r="CS176" s="18">
        <v>103.52476036369451</v>
      </c>
      <c r="CT176" s="43">
        <v>4.3233333333333333</v>
      </c>
      <c r="CU176" s="18">
        <v>103.44318986921552</v>
      </c>
      <c r="CV176" s="18">
        <v>103.49493733788445</v>
      </c>
      <c r="CW176" s="43">
        <v>4.3233333333333333</v>
      </c>
      <c r="CX176" s="18">
        <v>103.41424002143467</v>
      </c>
      <c r="CY176" s="18">
        <v>103.46597300793863</v>
      </c>
      <c r="CZ176" s="43">
        <v>4.3233333333333333</v>
      </c>
      <c r="DA176" s="18">
        <v>103.38421806607963</v>
      </c>
      <c r="DB176" s="18">
        <v>103.43593603409667</v>
      </c>
      <c r="DC176" s="43">
        <v>4.3233333333333333</v>
      </c>
      <c r="DD176" s="166">
        <v>102.94387126443458</v>
      </c>
      <c r="DE176" s="166">
        <v>102.99536894890903</v>
      </c>
      <c r="DF176" s="43">
        <v>4.3833333333333337</v>
      </c>
      <c r="DG176" s="18">
        <v>102.9190548009831</v>
      </c>
      <c r="DH176" s="18">
        <v>102.9705400710186</v>
      </c>
      <c r="DI176" s="43">
        <v>4.3833333333333337</v>
      </c>
      <c r="DJ176">
        <v>102.89243214574277</v>
      </c>
      <c r="DK176">
        <v>102.94390409779166</v>
      </c>
      <c r="DL176">
        <v>4.3833333333333337</v>
      </c>
      <c r="DM176" s="166">
        <v>103.51097468680933</v>
      </c>
      <c r="DN176" s="166">
        <v>103.56275606484175</v>
      </c>
      <c r="DO176" s="166">
        <v>4.2866666666666662</v>
      </c>
      <c r="DP176" s="43">
        <v>102.07553144875706</v>
      </c>
      <c r="DQ176" s="43">
        <v>102.12659474613012</v>
      </c>
      <c r="DR176" s="43">
        <v>4.5</v>
      </c>
      <c r="DS176" s="18">
        <v>102.05646177135213</v>
      </c>
      <c r="DT176" s="18">
        <v>102.10751552911668</v>
      </c>
      <c r="DU176" s="43">
        <v>4.5</v>
      </c>
    </row>
    <row r="177" spans="1:125" x14ac:dyDescent="0.35">
      <c r="A177" s="9" t="s">
        <v>124</v>
      </c>
      <c r="B177" s="15" t="s">
        <v>9</v>
      </c>
      <c r="C177" s="16">
        <v>40294</v>
      </c>
      <c r="D177" s="16">
        <v>46869</v>
      </c>
      <c r="E177" s="30">
        <v>4.3333300000000001</v>
      </c>
      <c r="F177" s="18">
        <v>95.331843405370677</v>
      </c>
      <c r="G177" s="18">
        <v>95.379533171956652</v>
      </c>
      <c r="H177" s="43">
        <v>4.88</v>
      </c>
      <c r="I177" s="18">
        <v>95.029246878391206</v>
      </c>
      <c r="J177" s="18">
        <v>95.076785271026708</v>
      </c>
      <c r="K177" s="43">
        <v>4.92</v>
      </c>
      <c r="L177" s="18">
        <v>100.8290071111891</v>
      </c>
      <c r="M177" s="18">
        <v>100.8794468346064</v>
      </c>
      <c r="N177" s="64">
        <v>4.295552896027047</v>
      </c>
      <c r="O177" s="18">
        <v>100.63785992634263</v>
      </c>
      <c r="P177" s="18">
        <v>100.68820402835681</v>
      </c>
      <c r="Q177" s="64">
        <v>4.3037116828299018</v>
      </c>
      <c r="R177" s="18">
        <v>100.42660533438564</v>
      </c>
      <c r="S177" s="18">
        <v>100.47684375626376</v>
      </c>
      <c r="T177" s="43">
        <v>4.3127648500900078</v>
      </c>
      <c r="U177" s="18">
        <v>100.22161818648129</v>
      </c>
      <c r="V177" s="18">
        <v>100.27175406351304</v>
      </c>
      <c r="W177" s="43">
        <v>4.321585914668681</v>
      </c>
      <c r="X177" s="18">
        <v>100.0229298136598</v>
      </c>
      <c r="Y177" s="18">
        <v>100.0729662968082</v>
      </c>
      <c r="Z177" s="43">
        <v>4.3301704349881049</v>
      </c>
      <c r="AA177" s="18">
        <v>100.96653632437469</v>
      </c>
      <c r="AB177" s="18">
        <v>101.01704484679809</v>
      </c>
      <c r="AC177" s="43">
        <v>4.2897018088104888</v>
      </c>
      <c r="AD177" s="18">
        <v>100.77897235986005</v>
      </c>
      <c r="AE177" s="18">
        <v>100.82938705338674</v>
      </c>
      <c r="AF177" s="43">
        <v>4.2976855524328492</v>
      </c>
      <c r="AG177" s="18">
        <v>100.5848304783229</v>
      </c>
      <c r="AH177" s="18">
        <v>100.63514805234907</v>
      </c>
      <c r="AI177" s="43">
        <v>4.3059806477810909</v>
      </c>
      <c r="AJ177" s="18">
        <v>100.39035691154602</v>
      </c>
      <c r="AK177" s="18">
        <v>100.44057720014609</v>
      </c>
      <c r="AL177" s="43">
        <v>4.314322080572131</v>
      </c>
      <c r="AM177" s="18">
        <v>100.21441780548464</v>
      </c>
      <c r="AN177" s="18">
        <v>100.2645500805249</v>
      </c>
      <c r="AO177" s="43">
        <v>4.3218964195418987</v>
      </c>
      <c r="AP177" s="18">
        <v>100.01304498295674</v>
      </c>
      <c r="AQ177" s="18">
        <v>100.06307652121734</v>
      </c>
      <c r="AR177" s="43">
        <v>4.3305984091755985</v>
      </c>
      <c r="AS177" s="18">
        <v>100.99701945625084</v>
      </c>
      <c r="AT177" s="18">
        <v>101.04754322786476</v>
      </c>
      <c r="AU177" s="43">
        <v>4.2884070820289333</v>
      </c>
      <c r="AV177" s="18">
        <v>100.79981702640201</v>
      </c>
      <c r="AW177" s="18">
        <v>100.85024214747574</v>
      </c>
      <c r="AX177" s="43">
        <v>4.2967968224243505</v>
      </c>
      <c r="AY177" s="128">
        <v>100.60866151015473</v>
      </c>
      <c r="AZ177" s="128">
        <v>100.65899100565755</v>
      </c>
      <c r="BA177" s="43">
        <v>4.3049606962148514</v>
      </c>
      <c r="BB177" s="18">
        <v>100.41080866808592</v>
      </c>
      <c r="BC177" s="18">
        <v>100.46103918767976</v>
      </c>
      <c r="BD177" s="43">
        <v>4.3134433358832176</v>
      </c>
      <c r="BE177" s="18">
        <v>100.2126244670027</v>
      </c>
      <c r="BF177" s="18">
        <v>100.26275584492515</v>
      </c>
      <c r="BG177" s="43">
        <v>4.3219737613259843</v>
      </c>
      <c r="BH177" s="18">
        <v>100.02051728404778</v>
      </c>
      <c r="BI177" s="18">
        <v>100.07055256032794</v>
      </c>
      <c r="BJ177" s="43">
        <v>4.3302748802027793</v>
      </c>
      <c r="BK177" s="18">
        <v>101.04815702430521</v>
      </c>
      <c r="BL177" s="18">
        <v>101.09870637749395</v>
      </c>
      <c r="BM177" s="43">
        <v>4.2862368424574253</v>
      </c>
      <c r="BN177" s="18">
        <v>100.85222751301788</v>
      </c>
      <c r="BO177" s="18">
        <v>100.9026788524441</v>
      </c>
      <c r="BP177" s="43">
        <v>4.2945638800500854</v>
      </c>
      <c r="BQ177" s="18">
        <v>100.63569892737165</v>
      </c>
      <c r="BR177" s="18">
        <v>100.68604194834582</v>
      </c>
      <c r="BS177" s="43">
        <v>4.3038040985095973</v>
      </c>
      <c r="BT177" s="18">
        <v>100.42560567821906</v>
      </c>
      <c r="BU177" s="18">
        <v>100.47584360001906</v>
      </c>
      <c r="BV177" s="43">
        <v>4.3128077801968097</v>
      </c>
      <c r="BW177" s="18">
        <v>100.23556346847526</v>
      </c>
      <c r="BX177" s="18">
        <v>100.28570632163607</v>
      </c>
      <c r="BY177" s="43">
        <v>4.3209846736305115</v>
      </c>
      <c r="BZ177" s="20">
        <v>100.02484850042008</v>
      </c>
      <c r="CA177" s="20">
        <v>100.07488594339176</v>
      </c>
      <c r="CB177" s="21">
        <v>4.3300873732208762</v>
      </c>
      <c r="CC177" s="18">
        <v>101.08878306804834</v>
      </c>
      <c r="CD177" s="18">
        <v>101.13935274442055</v>
      </c>
      <c r="CE177" s="43">
        <v>4.2845142690900326</v>
      </c>
      <c r="CF177" s="18">
        <v>100.87421823982724</v>
      </c>
      <c r="CG177" s="18">
        <v>100.9246805801173</v>
      </c>
      <c r="CH177" s="166">
        <v>4.2936276588560132</v>
      </c>
      <c r="CI177" s="18">
        <v>100.66626780371601</v>
      </c>
      <c r="CJ177" s="18">
        <v>100.71662611677439</v>
      </c>
      <c r="CK177" s="43">
        <v>4.3024971815237194</v>
      </c>
      <c r="CL177" s="18">
        <v>100.45106792554625</v>
      </c>
      <c r="CM177" s="18">
        <v>100.50131858483867</v>
      </c>
      <c r="CN177" s="43">
        <v>4.311714573517758</v>
      </c>
      <c r="CO177" s="18">
        <v>100.23554459711768</v>
      </c>
      <c r="CP177" s="18">
        <v>100.28568744083809</v>
      </c>
      <c r="CQ177" s="43">
        <v>4.3209854871427966</v>
      </c>
      <c r="CR177" s="18">
        <v>100.02666520849442</v>
      </c>
      <c r="CS177" s="18">
        <v>100.07670356027455</v>
      </c>
      <c r="CT177" s="43">
        <v>4.3300087291445468</v>
      </c>
      <c r="CU177" s="18">
        <v>101.06377321202656</v>
      </c>
      <c r="CV177" s="18">
        <v>101.11433037721517</v>
      </c>
      <c r="CW177" s="43">
        <v>4.2855745410508703</v>
      </c>
      <c r="CX177" s="18">
        <v>100.85945909069304</v>
      </c>
      <c r="CY177" s="18">
        <v>100.9099140477169</v>
      </c>
      <c r="CZ177" s="43">
        <v>4.2942559617590339</v>
      </c>
      <c r="DA177" s="18">
        <v>100.64801521979371</v>
      </c>
      <c r="DB177" s="18">
        <v>100.6983644019947</v>
      </c>
      <c r="DC177" s="43">
        <v>4.3032774422244371</v>
      </c>
      <c r="DD177" s="166">
        <v>100.43624634252278</v>
      </c>
      <c r="DE177" s="166">
        <v>100.48648958731643</v>
      </c>
      <c r="DF177" s="43">
        <v>4.3123508620873947</v>
      </c>
      <c r="DG177" s="18">
        <v>100.23784530040959</v>
      </c>
      <c r="DH177" s="18">
        <v>100.28798929505712</v>
      </c>
      <c r="DI177" s="43">
        <v>4.3208863099756813</v>
      </c>
      <c r="DJ177">
        <v>100.02544595871974</v>
      </c>
      <c r="DK177">
        <v>100.07548370057002</v>
      </c>
      <c r="DL177">
        <v>4.3300615093357955</v>
      </c>
      <c r="DM177" s="166">
        <v>101.07129929719504</v>
      </c>
      <c r="DN177" s="166">
        <v>101.12186022730869</v>
      </c>
      <c r="DO177" s="166">
        <v>4.2852554237622229</v>
      </c>
      <c r="DP177" s="43">
        <v>100.86004351421934</v>
      </c>
      <c r="DQ177" s="43">
        <v>100.91049876360114</v>
      </c>
      <c r="DR177" s="43">
        <v>4.2942310791184504</v>
      </c>
      <c r="DS177" s="18">
        <v>100.65529353622405</v>
      </c>
      <c r="DT177" s="18">
        <v>100.70564635940374</v>
      </c>
      <c r="DU177" s="43">
        <v>4.3029662751331523</v>
      </c>
    </row>
    <row r="178" spans="1:125" x14ac:dyDescent="0.35">
      <c r="A178" s="9" t="s">
        <v>284</v>
      </c>
      <c r="B178" s="15" t="s">
        <v>149</v>
      </c>
      <c r="C178" s="16">
        <v>43294</v>
      </c>
      <c r="D178" s="16">
        <v>46947</v>
      </c>
      <c r="E178" s="30">
        <v>4.66</v>
      </c>
      <c r="F178" s="18"/>
      <c r="G178" s="18"/>
      <c r="H178" s="43"/>
      <c r="I178" s="18"/>
      <c r="J178" s="18"/>
      <c r="K178" s="43"/>
      <c r="L178" s="18"/>
      <c r="M178" s="18"/>
      <c r="N178" s="64"/>
      <c r="O178" s="18"/>
      <c r="P178" s="18"/>
      <c r="Q178" s="64"/>
      <c r="R178" s="18"/>
      <c r="S178" s="18"/>
      <c r="T178" s="43"/>
      <c r="U178" s="18"/>
      <c r="V178" s="18"/>
      <c r="W178" s="43"/>
      <c r="X178" s="18"/>
      <c r="Y178" s="18"/>
      <c r="Z178" s="43"/>
      <c r="AA178" s="18"/>
      <c r="AB178" s="18"/>
      <c r="AC178" s="43"/>
      <c r="AD178" s="18"/>
      <c r="AE178" s="18"/>
      <c r="AF178" s="43"/>
      <c r="AG178" s="18"/>
      <c r="AH178" s="18"/>
      <c r="AI178" s="43"/>
      <c r="AJ178" s="18"/>
      <c r="AK178" s="18"/>
      <c r="AL178" s="43"/>
      <c r="AM178" s="18"/>
      <c r="AN178" s="18"/>
      <c r="AO178" s="43"/>
      <c r="AP178" s="18"/>
      <c r="AQ178" s="18"/>
      <c r="AR178" s="43"/>
      <c r="AS178" s="18"/>
      <c r="AT178" s="18"/>
      <c r="AU178" s="43"/>
      <c r="AV178" s="18"/>
      <c r="AW178" s="18"/>
      <c r="AX178" s="43"/>
      <c r="AY178" s="128"/>
      <c r="AZ178" s="128"/>
      <c r="BA178" s="43"/>
      <c r="BB178" s="18"/>
      <c r="BC178" s="18"/>
      <c r="BD178" s="43"/>
      <c r="BE178" s="18">
        <v>99.95</v>
      </c>
      <c r="BF178" s="18">
        <v>100</v>
      </c>
      <c r="BG178" s="43">
        <v>4.66</v>
      </c>
      <c r="BH178" s="18">
        <v>100.65142147963883</v>
      </c>
      <c r="BI178" s="18">
        <v>100.70177236582174</v>
      </c>
      <c r="BJ178" s="43">
        <v>4.57</v>
      </c>
      <c r="BK178" s="18">
        <v>100.64654994180476</v>
      </c>
      <c r="BL178" s="18">
        <v>100.69689839100026</v>
      </c>
      <c r="BM178" s="43">
        <v>4.57</v>
      </c>
      <c r="BN178" s="18">
        <v>100.64197574049649</v>
      </c>
      <c r="BO178" s="18">
        <v>100.69232190144722</v>
      </c>
      <c r="BP178" s="43">
        <v>4.57</v>
      </c>
      <c r="BQ178" s="18">
        <v>102.9677100823058</v>
      </c>
      <c r="BR178" s="18">
        <v>103.01921969215186</v>
      </c>
      <c r="BS178" s="43">
        <v>4.2699999999999996</v>
      </c>
      <c r="BT178" s="18">
        <v>102.94574118938398</v>
      </c>
      <c r="BU178" s="18">
        <v>102.99723980928862</v>
      </c>
      <c r="BV178" s="43">
        <v>4.2699999999999996</v>
      </c>
      <c r="BW178" s="18">
        <v>102.92583044563165</v>
      </c>
      <c r="BX178" s="18">
        <v>102.97731910518424</v>
      </c>
      <c r="BY178" s="43">
        <v>4.2699999999999996</v>
      </c>
      <c r="BZ178" s="20">
        <v>102.23843476659789</v>
      </c>
      <c r="CA178" s="20">
        <v>102.28957955637607</v>
      </c>
      <c r="CB178" s="21">
        <v>4.3566666666666665</v>
      </c>
      <c r="CC178" s="18">
        <v>102.22186041940887</v>
      </c>
      <c r="CD178" s="18">
        <v>102.2729969178678</v>
      </c>
      <c r="CE178" s="43">
        <v>4.3566666666666665</v>
      </c>
      <c r="CF178" s="18">
        <v>102.20467180131574</v>
      </c>
      <c r="CG178" s="18">
        <v>102.25579970116632</v>
      </c>
      <c r="CH178" s="166">
        <v>4.3566666666666665</v>
      </c>
      <c r="CI178" s="18">
        <v>101.54252219697081</v>
      </c>
      <c r="CJ178" s="18">
        <v>101.59331885639901</v>
      </c>
      <c r="CK178" s="43">
        <v>4.4433333333333334</v>
      </c>
      <c r="CL178" s="18">
        <v>101.53025207904568</v>
      </c>
      <c r="CM178" s="18">
        <v>101.58104260034585</v>
      </c>
      <c r="CN178" s="43">
        <v>4.4433333333333334</v>
      </c>
      <c r="CO178" s="18">
        <v>101.51793607757237</v>
      </c>
      <c r="CP178" s="18">
        <v>101.56872043779126</v>
      </c>
      <c r="CQ178" s="43">
        <v>4.4433333333333334</v>
      </c>
      <c r="CR178" s="18">
        <v>100.61676383208183</v>
      </c>
      <c r="CS178" s="18">
        <v>100.6670973807722</v>
      </c>
      <c r="CT178" s="43">
        <v>4.5666666666666664</v>
      </c>
      <c r="CU178" s="18">
        <v>100.61147681094859</v>
      </c>
      <c r="CV178" s="18">
        <v>100.66180771480599</v>
      </c>
      <c r="CW178" s="43">
        <v>4.5666666666666664</v>
      </c>
      <c r="CX178" s="18">
        <v>100.60634099782212</v>
      </c>
      <c r="CY178" s="18">
        <v>100.65666933248835</v>
      </c>
      <c r="CZ178" s="43">
        <v>4.5666666666666664</v>
      </c>
      <c r="DA178" s="18">
        <v>102.32210044433553</v>
      </c>
      <c r="DB178" s="18">
        <v>102.37328708787946</v>
      </c>
      <c r="DC178" s="43">
        <v>4.3233333333333333</v>
      </c>
      <c r="DD178" s="166">
        <v>101.87839953420671</v>
      </c>
      <c r="DE178" s="166">
        <v>101.92936421631487</v>
      </c>
      <c r="DF178" s="43">
        <v>4.3833333333333337</v>
      </c>
      <c r="DG178" s="18">
        <v>101.8632834689638</v>
      </c>
      <c r="DH178" s="18">
        <v>101.91424058925843</v>
      </c>
      <c r="DI178" s="43">
        <v>4.3833333333333337</v>
      </c>
      <c r="DJ178">
        <v>101.84706722629329</v>
      </c>
      <c r="DK178">
        <v>101.89801623441049</v>
      </c>
      <c r="DL178">
        <v>4.3833333333333337</v>
      </c>
      <c r="DM178" s="166">
        <v>102.49850365555857</v>
      </c>
      <c r="DN178" s="166">
        <v>102.54977854483097</v>
      </c>
      <c r="DO178" s="166">
        <v>4.2866666666666662</v>
      </c>
      <c r="DP178" s="43">
        <v>101.02356631666595</v>
      </c>
      <c r="DQ178" s="43">
        <v>101.07410336835012</v>
      </c>
      <c r="DR178" s="43">
        <v>4.5</v>
      </c>
      <c r="DS178" s="18">
        <v>101.0144779993031</v>
      </c>
      <c r="DT178" s="18">
        <v>101.06501050455537</v>
      </c>
      <c r="DU178" s="43">
        <v>4.5</v>
      </c>
    </row>
    <row r="179" spans="1:125" x14ac:dyDescent="0.35">
      <c r="A179" s="9" t="s">
        <v>129</v>
      </c>
      <c r="B179" s="15" t="s">
        <v>9</v>
      </c>
      <c r="C179" s="16">
        <v>40385</v>
      </c>
      <c r="D179" s="16">
        <v>46960</v>
      </c>
      <c r="E179" s="30">
        <v>4.3333329999999997</v>
      </c>
      <c r="F179" s="18">
        <v>95.253265644404664</v>
      </c>
      <c r="G179" s="18">
        <v>95.300916102455886</v>
      </c>
      <c r="H179" s="43">
        <v>4.88</v>
      </c>
      <c r="I179" s="18">
        <v>94.94498981455807</v>
      </c>
      <c r="J179" s="18">
        <v>94.992486057586859</v>
      </c>
      <c r="K179" s="43">
        <v>4.92</v>
      </c>
      <c r="L179" s="18">
        <v>100.22161852135349</v>
      </c>
      <c r="M179" s="18">
        <v>100.27175439855276</v>
      </c>
      <c r="N179" s="64">
        <v>4.3215888920983545</v>
      </c>
      <c r="O179" s="18">
        <v>100.02955783407582</v>
      </c>
      <c r="P179" s="18">
        <v>100.07959763289226</v>
      </c>
      <c r="Q179" s="64">
        <v>4.3298865128288666</v>
      </c>
      <c r="R179" s="18">
        <v>101.03302086100956</v>
      </c>
      <c r="S179" s="18">
        <v>101.08356264233072</v>
      </c>
      <c r="T179" s="43">
        <v>4.2868819486832486</v>
      </c>
      <c r="U179" s="18">
        <v>100.82900819489797</v>
      </c>
      <c r="V179" s="18">
        <v>100.87944791885739</v>
      </c>
      <c r="W179" s="43">
        <v>4.2955558237050679</v>
      </c>
      <c r="X179" s="18">
        <v>100.63126436032552</v>
      </c>
      <c r="Y179" s="18">
        <v>100.68160516290696</v>
      </c>
      <c r="Z179" s="43">
        <v>4.303996736035832</v>
      </c>
      <c r="AA179" s="18">
        <v>100.42660592198204</v>
      </c>
      <c r="AB179" s="18">
        <v>100.47684434415412</v>
      </c>
      <c r="AC179" s="43">
        <v>4.3127678106185661</v>
      </c>
      <c r="AD179" s="18">
        <v>100.22823615824628</v>
      </c>
      <c r="AE179" s="18">
        <v>100.27837534591923</v>
      </c>
      <c r="AF179" s="43">
        <v>4.3213035562769937</v>
      </c>
      <c r="AG179" s="18">
        <v>100.02292990357338</v>
      </c>
      <c r="AH179" s="18">
        <v>100.07296638676677</v>
      </c>
      <c r="AI179" s="43">
        <v>4.330173428908191</v>
      </c>
      <c r="AJ179" s="18">
        <v>100.96029049307135</v>
      </c>
      <c r="AK179" s="18">
        <v>101.01079589101685</v>
      </c>
      <c r="AL179" s="43">
        <v>4.2899701579179164</v>
      </c>
      <c r="AM179" s="18">
        <v>100.78523056840028</v>
      </c>
      <c r="AN179" s="18">
        <v>100.83564839259657</v>
      </c>
      <c r="AO179" s="43">
        <v>4.297421664933883</v>
      </c>
      <c r="AP179" s="18">
        <v>100.585163541574</v>
      </c>
      <c r="AQ179" s="18">
        <v>100.63548128221511</v>
      </c>
      <c r="AR179" s="43">
        <v>4.3059693706317193</v>
      </c>
      <c r="AS179" s="18">
        <v>100.40315102073747</v>
      </c>
      <c r="AT179" s="18">
        <v>100.45337770959226</v>
      </c>
      <c r="AU179" s="43">
        <v>4.3137753043282796</v>
      </c>
      <c r="AV179" s="18">
        <v>100.20826442299986</v>
      </c>
      <c r="AW179" s="18">
        <v>100.25839361980977</v>
      </c>
      <c r="AX179" s="43">
        <v>4.3221648019141901</v>
      </c>
      <c r="AY179" s="128">
        <v>100.01934766311697</v>
      </c>
      <c r="AZ179" s="128">
        <v>100.06938235429412</v>
      </c>
      <c r="BA179" s="43">
        <v>4.3303285161268414</v>
      </c>
      <c r="BB179" s="18">
        <v>100.99702079098009</v>
      </c>
      <c r="BC179" s="18">
        <v>101.04754456326171</v>
      </c>
      <c r="BD179" s="43">
        <v>4.2884099942548115</v>
      </c>
      <c r="BE179" s="18">
        <v>100.79981810973969</v>
      </c>
      <c r="BF179" s="18">
        <v>100.85024323135536</v>
      </c>
      <c r="BG179" s="43">
        <v>4.2967997509526308</v>
      </c>
      <c r="BH179" s="18">
        <v>100.60866234980941</v>
      </c>
      <c r="BI179" s="18">
        <v>100.65899184573227</v>
      </c>
      <c r="BJ179" s="43">
        <v>4.3049636406464007</v>
      </c>
      <c r="BK179" s="18">
        <v>100.41080925551989</v>
      </c>
      <c r="BL179" s="18">
        <v>100.4610397754076</v>
      </c>
      <c r="BM179" s="43">
        <v>4.3134462968805343</v>
      </c>
      <c r="BN179" s="18">
        <v>100.2254209057822</v>
      </c>
      <c r="BO179" s="18">
        <v>100.27555868512476</v>
      </c>
      <c r="BP179" s="43">
        <v>4.3214249382614724</v>
      </c>
      <c r="BQ179" s="18">
        <v>100.02051737394247</v>
      </c>
      <c r="BR179" s="18">
        <v>100.0705526502676</v>
      </c>
      <c r="BS179" s="43">
        <v>4.3302778741958035</v>
      </c>
      <c r="BT179" s="18">
        <v>101.03999189872121</v>
      </c>
      <c r="BU179" s="18">
        <v>101.09053716730486</v>
      </c>
      <c r="BV179" s="43">
        <v>4.2865861844500168</v>
      </c>
      <c r="BW179" s="18">
        <v>100.85105997241131</v>
      </c>
      <c r="BX179" s="18">
        <v>100.90151072777519</v>
      </c>
      <c r="BY179" s="43">
        <v>4.2946165708965562</v>
      </c>
      <c r="BZ179" s="20">
        <v>100.6415755273586</v>
      </c>
      <c r="CA179" s="20">
        <v>100.69192148810264</v>
      </c>
      <c r="CB179" s="21">
        <v>4.303555772855133</v>
      </c>
      <c r="CC179" s="18">
        <v>100.43853820159462</v>
      </c>
      <c r="CD179" s="18">
        <v>100.48878259289107</v>
      </c>
      <c r="CE179" s="43">
        <v>4.3122554460188622</v>
      </c>
      <c r="CF179" s="18">
        <v>100.22841167947298</v>
      </c>
      <c r="CG179" s="18">
        <v>100.27855095495045</v>
      </c>
      <c r="CH179" s="166">
        <v>4.3212959887570808</v>
      </c>
      <c r="CI179" s="18">
        <v>100.02475203728363</v>
      </c>
      <c r="CJ179" s="18">
        <v>100.07478943199963</v>
      </c>
      <c r="CK179" s="43">
        <v>4.3300945468833385</v>
      </c>
      <c r="CL179" s="18">
        <v>101.07562592005068</v>
      </c>
      <c r="CM179" s="18">
        <v>101.12618901455795</v>
      </c>
      <c r="CN179" s="43">
        <v>4.2850749565734949</v>
      </c>
      <c r="CO179" s="18">
        <v>100.86355130790398</v>
      </c>
      <c r="CP179" s="18">
        <v>100.91400831206001</v>
      </c>
      <c r="CQ179" s="43">
        <v>4.2940847088343563</v>
      </c>
      <c r="CR179" s="18">
        <v>100.65800935133583</v>
      </c>
      <c r="CS179" s="18">
        <v>100.70836353310239</v>
      </c>
      <c r="CT179" s="43">
        <v>4.302853157350385</v>
      </c>
      <c r="CU179" s="18">
        <v>100.44529677155697</v>
      </c>
      <c r="CV179" s="18">
        <v>100.49554454382887</v>
      </c>
      <c r="CW179" s="43">
        <v>4.3119652912673292</v>
      </c>
      <c r="CX179" s="18">
        <v>100.23913649903857</v>
      </c>
      <c r="CY179" s="18">
        <v>100.28928113960836</v>
      </c>
      <c r="CZ179" s="43">
        <v>4.3208336431963792</v>
      </c>
      <c r="DA179" s="18">
        <v>100.02578403247895</v>
      </c>
      <c r="DB179" s="18">
        <v>100.07582194345068</v>
      </c>
      <c r="DC179" s="43">
        <v>4.330049872034639</v>
      </c>
      <c r="DD179" s="166">
        <v>101.05082805276476</v>
      </c>
      <c r="DE179" s="166">
        <v>101.10137874213582</v>
      </c>
      <c r="DF179" s="43">
        <v>4.2861265137168747</v>
      </c>
      <c r="DG179" s="18">
        <v>100.85441985458465</v>
      </c>
      <c r="DH179" s="18">
        <v>100.90487229073001</v>
      </c>
      <c r="DI179" s="43">
        <v>4.2944734992723408</v>
      </c>
      <c r="DJ179">
        <v>100.64415159963919</v>
      </c>
      <c r="DK179">
        <v>100.69449884906372</v>
      </c>
      <c r="DL179">
        <v>4.3034456197010922</v>
      </c>
      <c r="DM179" s="166">
        <v>100.44035613907468</v>
      </c>
      <c r="DN179" s="166">
        <v>100.49060143979457</v>
      </c>
      <c r="DO179" s="166">
        <v>4.3121773956106377</v>
      </c>
      <c r="DP179" s="43">
        <v>100.22944661800415</v>
      </c>
      <c r="DQ179" s="43">
        <v>100.27958641120975</v>
      </c>
      <c r="DR179" s="43">
        <v>4.3212513683797944</v>
      </c>
      <c r="DS179" s="18">
        <v>100.02502963173507</v>
      </c>
      <c r="DT179" s="18">
        <v>100.07506716531772</v>
      </c>
      <c r="DU179" s="43">
        <v>4.3300825297889691</v>
      </c>
    </row>
    <row r="180" spans="1:125" x14ac:dyDescent="0.35">
      <c r="A180" s="9" t="s">
        <v>138</v>
      </c>
      <c r="B180" s="15" t="s">
        <v>9</v>
      </c>
      <c r="C180" s="16">
        <v>40770</v>
      </c>
      <c r="D180" s="16">
        <v>46980</v>
      </c>
      <c r="E180" s="30">
        <v>4.34375</v>
      </c>
      <c r="F180" s="18">
        <v>95.32594181571389</v>
      </c>
      <c r="G180" s="18">
        <v>95.373628630028904</v>
      </c>
      <c r="H180" s="43">
        <v>4.88</v>
      </c>
      <c r="I180" s="18">
        <v>95.015799396961256</v>
      </c>
      <c r="J180" s="18">
        <v>95.063331062492495</v>
      </c>
      <c r="K180" s="43">
        <v>4.92</v>
      </c>
      <c r="L180" s="18">
        <v>100.3556352447491</v>
      </c>
      <c r="M180" s="18">
        <v>100.40583816383101</v>
      </c>
      <c r="N180" s="64">
        <v>4.3261926591483206</v>
      </c>
      <c r="O180" s="18">
        <v>100.16295211167696</v>
      </c>
      <c r="P180" s="18">
        <v>100.21305864099745</v>
      </c>
      <c r="Q180" s="64">
        <v>4.3345149413720812</v>
      </c>
      <c r="R180" s="18">
        <v>99.95</v>
      </c>
      <c r="S180" s="18">
        <v>100</v>
      </c>
      <c r="T180" s="43">
        <v>4.34375</v>
      </c>
      <c r="U180" s="18">
        <v>100.96499339582691</v>
      </c>
      <c r="V180" s="18">
        <v>101.0155011464001</v>
      </c>
      <c r="W180" s="43">
        <v>4.3000826117812103</v>
      </c>
      <c r="X180" s="18">
        <v>100.76660869705694</v>
      </c>
      <c r="Y180" s="18">
        <v>100.81701720565977</v>
      </c>
      <c r="Z180" s="43">
        <v>4.3085484181098614</v>
      </c>
      <c r="AA180" s="18">
        <v>100.56128698510935</v>
      </c>
      <c r="AB180" s="18">
        <v>100.61159278150009</v>
      </c>
      <c r="AC180" s="43">
        <v>4.3173454270159457</v>
      </c>
      <c r="AD180" s="18">
        <v>100.36227432861426</v>
      </c>
      <c r="AE180" s="18">
        <v>100.4124805688987</v>
      </c>
      <c r="AF180" s="43">
        <v>4.3259064763563</v>
      </c>
      <c r="AG180" s="18">
        <v>100.15630270084179</v>
      </c>
      <c r="AH180" s="18">
        <v>100.20640590379368</v>
      </c>
      <c r="AI180" s="43">
        <v>4.3348027112860974</v>
      </c>
      <c r="AJ180" s="18">
        <v>99.95</v>
      </c>
      <c r="AK180" s="18">
        <v>100</v>
      </c>
      <c r="AL180" s="43">
        <v>4.34375</v>
      </c>
      <c r="AM180" s="18">
        <v>100.91462517108758</v>
      </c>
      <c r="AN180" s="18">
        <v>100.96510772495004</v>
      </c>
      <c r="AO180" s="43">
        <v>4.302228856956483</v>
      </c>
      <c r="AP180" s="18">
        <v>100.71394314709691</v>
      </c>
      <c r="AQ180" s="18">
        <v>100.76432530975178</v>
      </c>
      <c r="AR180" s="43">
        <v>4.3108014534382235</v>
      </c>
      <c r="AS180" s="18">
        <v>100.53131256627809</v>
      </c>
      <c r="AT180" s="18">
        <v>100.58160336796206</v>
      </c>
      <c r="AU180" s="43">
        <v>4.318632686843408</v>
      </c>
      <c r="AV180" s="18">
        <v>100.3357641920506</v>
      </c>
      <c r="AW180" s="18">
        <v>100.38595717063592</v>
      </c>
      <c r="AX180" s="43">
        <v>4.3270494424000958</v>
      </c>
      <c r="AY180" s="128">
        <v>100.14620592745847</v>
      </c>
      <c r="AZ180" s="128">
        <v>100.1963040794982</v>
      </c>
      <c r="BA180" s="43">
        <v>4.3352397475195916</v>
      </c>
      <c r="BB180" s="18">
        <v>99.95</v>
      </c>
      <c r="BC180" s="18">
        <v>100</v>
      </c>
      <c r="BD180" s="43">
        <v>4.34375</v>
      </c>
      <c r="BE180" s="18">
        <v>100.93140846331166</v>
      </c>
      <c r="BF180" s="18">
        <v>100.98189941301816</v>
      </c>
      <c r="BG180" s="43">
        <v>4.3015134645407773</v>
      </c>
      <c r="BH180" s="18">
        <v>100.7396137274216</v>
      </c>
      <c r="BI180" s="18">
        <v>100.79000873178748</v>
      </c>
      <c r="BJ180" s="43">
        <v>4.3097029702211485</v>
      </c>
      <c r="BK180" s="18">
        <v>100.54109927000678</v>
      </c>
      <c r="BL180" s="18">
        <v>100.59139496749052</v>
      </c>
      <c r="BM180" s="43">
        <v>4.3182123097147906</v>
      </c>
      <c r="BN180" s="18">
        <v>100.35509122301934</v>
      </c>
      <c r="BO180" s="18">
        <v>100.40529386995432</v>
      </c>
      <c r="BP180" s="43">
        <v>4.3262161112999253</v>
      </c>
      <c r="BQ180" s="18">
        <v>100.14950276057141</v>
      </c>
      <c r="BR180" s="18">
        <v>100.19960256185233</v>
      </c>
      <c r="BS180" s="43">
        <v>4.3350970352588387</v>
      </c>
      <c r="BT180" s="18">
        <v>99.95</v>
      </c>
      <c r="BU180" s="18">
        <v>100</v>
      </c>
      <c r="BV180" s="43">
        <v>4.34375</v>
      </c>
      <c r="BW180" s="18">
        <v>100.99036624135016</v>
      </c>
      <c r="BX180" s="18">
        <v>101.0408866846925</v>
      </c>
      <c r="BY180" s="43">
        <v>4.2990022579226537</v>
      </c>
      <c r="BZ180" s="20">
        <v>100.78021769016907</v>
      </c>
      <c r="CA180" s="20">
        <v>100.8306330066724</v>
      </c>
      <c r="CB180" s="21">
        <v>4.3079666074421601</v>
      </c>
      <c r="CC180" s="18">
        <v>100.57653669688948</v>
      </c>
      <c r="CD180" s="18">
        <v>100.62685012195044</v>
      </c>
      <c r="CE180" s="43">
        <v>4.316690818341006</v>
      </c>
      <c r="CF180" s="18">
        <v>100.36574403313111</v>
      </c>
      <c r="CG180" s="18">
        <v>100.41595200913567</v>
      </c>
      <c r="CH180" s="166">
        <v>4.3257569271511889</v>
      </c>
      <c r="CI180" s="18">
        <v>100.16143875056288</v>
      </c>
      <c r="CJ180" s="18">
        <v>100.21154452282428</v>
      </c>
      <c r="CK180" s="43">
        <v>4.3345804325076172</v>
      </c>
      <c r="CL180" s="18">
        <v>99.95</v>
      </c>
      <c r="CM180" s="18">
        <v>100</v>
      </c>
      <c r="CN180" s="43">
        <v>4.34375</v>
      </c>
      <c r="CO180" s="18">
        <v>101.00473917883292</v>
      </c>
      <c r="CP180" s="18">
        <v>101.05526681223904</v>
      </c>
      <c r="CQ180" s="43">
        <v>4.2983905114720038</v>
      </c>
      <c r="CR180" s="18">
        <v>100.79855338992185</v>
      </c>
      <c r="CS180" s="18">
        <v>100.84897787886128</v>
      </c>
      <c r="CT180" s="43">
        <v>4.3071829693878172</v>
      </c>
      <c r="CU180" s="18">
        <v>100.585174516794</v>
      </c>
      <c r="CV180" s="18">
        <v>100.63549226292545</v>
      </c>
      <c r="CW180" s="43">
        <v>4.3163201195968668</v>
      </c>
      <c r="CX180" s="18">
        <v>100.37836847514167</v>
      </c>
      <c r="CY180" s="18">
        <v>100.42858276652493</v>
      </c>
      <c r="CZ180" s="43">
        <v>4.3252128829680832</v>
      </c>
      <c r="DA180" s="18">
        <v>100.16434771087438</v>
      </c>
      <c r="DB180" s="18">
        <v>100.21445493834355</v>
      </c>
      <c r="DC180" s="43">
        <v>4.3344545481711902</v>
      </c>
      <c r="DD180" s="166">
        <v>99.95</v>
      </c>
      <c r="DE180" s="166">
        <v>100</v>
      </c>
      <c r="DF180" s="43">
        <v>4.34375</v>
      </c>
      <c r="DG180" s="18">
        <v>100.99423220512043</v>
      </c>
      <c r="DH180" s="18">
        <v>101.04475458241163</v>
      </c>
      <c r="DI180" s="43">
        <v>4.2988376961787349</v>
      </c>
      <c r="DJ180">
        <v>100.78329953084975</v>
      </c>
      <c r="DK180">
        <v>100.83371638904426</v>
      </c>
      <c r="DL180">
        <v>4.3078348746371855</v>
      </c>
      <c r="DM180" s="166">
        <v>100.57886010411715</v>
      </c>
      <c r="DN180" s="166">
        <v>100.62917469146288</v>
      </c>
      <c r="DO180" s="166">
        <v>4.316591101256952</v>
      </c>
      <c r="DP180" s="43">
        <v>100.36728413740694</v>
      </c>
      <c r="DQ180" s="43">
        <v>100.41749288384887</v>
      </c>
      <c r="DR180" s="43">
        <v>4.3256905497773568</v>
      </c>
      <c r="DS180" s="18">
        <v>100.16222122103245</v>
      </c>
      <c r="DT180" s="18">
        <v>100.21232738472482</v>
      </c>
      <c r="DU180" s="43">
        <v>4.3345465706269088</v>
      </c>
    </row>
    <row r="181" spans="1:125" x14ac:dyDescent="0.35">
      <c r="A181" s="9" t="s">
        <v>121</v>
      </c>
      <c r="B181" s="15" t="s">
        <v>9</v>
      </c>
      <c r="C181" s="16">
        <v>40052</v>
      </c>
      <c r="D181" s="16">
        <v>46992</v>
      </c>
      <c r="E181" s="30">
        <v>4.375</v>
      </c>
      <c r="F181" s="18">
        <v>95.585923936289305</v>
      </c>
      <c r="G181" s="18">
        <v>95.633740806692643</v>
      </c>
      <c r="H181" s="43">
        <v>4.88</v>
      </c>
      <c r="I181" s="18">
        <v>95.273153896139718</v>
      </c>
      <c r="J181" s="18">
        <v>95.320814303291357</v>
      </c>
      <c r="K181" s="43">
        <v>4.92</v>
      </c>
      <c r="L181" s="18">
        <v>100.44148720042635</v>
      </c>
      <c r="M181" s="18">
        <v>100.49173306695982</v>
      </c>
      <c r="N181" s="64">
        <v>4.3535919487873116</v>
      </c>
      <c r="O181" s="18">
        <v>100.24646137569322</v>
      </c>
      <c r="P181" s="18">
        <v>100.29660968053348</v>
      </c>
      <c r="Q181" s="64">
        <v>4.3620617027188926</v>
      </c>
      <c r="R181" s="18">
        <v>100.03092013684015</v>
      </c>
      <c r="S181" s="18">
        <v>100.08096061714872</v>
      </c>
      <c r="T181" s="43">
        <v>4.3714608383268763</v>
      </c>
      <c r="U181" s="18">
        <v>101.05825408643761</v>
      </c>
      <c r="V181" s="18">
        <v>101.10880849068295</v>
      </c>
      <c r="W181" s="43">
        <v>4.3270216169179276</v>
      </c>
      <c r="X181" s="18">
        <v>100.85745737488755</v>
      </c>
      <c r="Y181" s="18">
        <v>100.90791133055282</v>
      </c>
      <c r="Z181" s="43">
        <v>4.3356362670796269</v>
      </c>
      <c r="AA181" s="18">
        <v>100.64963930814893</v>
      </c>
      <c r="AB181" s="18">
        <v>100.69998930280033</v>
      </c>
      <c r="AC181" s="43">
        <v>4.3445883463250148</v>
      </c>
      <c r="AD181" s="18">
        <v>100.44820700400038</v>
      </c>
      <c r="AE181" s="18">
        <v>100.49845623211644</v>
      </c>
      <c r="AF181" s="43">
        <v>4.3533007013513458</v>
      </c>
      <c r="AG181" s="18">
        <v>100.23973111959117</v>
      </c>
      <c r="AH181" s="18">
        <v>100.28987605761998</v>
      </c>
      <c r="AI181" s="43">
        <v>4.3623545785283575</v>
      </c>
      <c r="AJ181" s="18">
        <v>100.03092013684015</v>
      </c>
      <c r="AK181" s="18">
        <v>100.08096061714872</v>
      </c>
      <c r="AL181" s="43">
        <v>4.3714608383268763</v>
      </c>
      <c r="AM181" s="18">
        <v>101.00392409992068</v>
      </c>
      <c r="AN181" s="18">
        <v>101.05445132558347</v>
      </c>
      <c r="AO181" s="43">
        <v>4.3293491208065191</v>
      </c>
      <c r="AP181" s="18">
        <v>100.80071209996215</v>
      </c>
      <c r="AQ181" s="18">
        <v>100.85113766879655</v>
      </c>
      <c r="AR181" s="43">
        <v>4.3380769926144618</v>
      </c>
      <c r="AS181" s="18">
        <v>100.61574894197524</v>
      </c>
      <c r="AT181" s="18">
        <v>100.66608198296672</v>
      </c>
      <c r="AU181" s="43">
        <v>4.3460517324398058</v>
      </c>
      <c r="AV181" s="18">
        <v>100.41770300315076</v>
      </c>
      <c r="AW181" s="18">
        <v>100.46793697163658</v>
      </c>
      <c r="AX181" s="43">
        <v>4.354623108499899</v>
      </c>
      <c r="AY181" s="128">
        <v>100.22572368027782</v>
      </c>
      <c r="AZ181" s="128">
        <v>100.27586161108336</v>
      </c>
      <c r="BA181" s="43">
        <v>4.3629642565109981</v>
      </c>
      <c r="BB181" s="18">
        <v>100.02701178988268</v>
      </c>
      <c r="BC181" s="18">
        <v>100.0770503150402</v>
      </c>
      <c r="BD181" s="43">
        <v>4.3716316440458662</v>
      </c>
      <c r="BE181" s="18">
        <v>101.02202726398035</v>
      </c>
      <c r="BF181" s="18">
        <v>101.07256354575323</v>
      </c>
      <c r="BG181" s="43">
        <v>4.3285733007252141</v>
      </c>
      <c r="BH181" s="18">
        <v>100.82782274052587</v>
      </c>
      <c r="BI181" s="18">
        <v>100.8782618714616</v>
      </c>
      <c r="BJ181" s="43">
        <v>4.3369105680811542</v>
      </c>
      <c r="BK181" s="18">
        <v>100.62681406621488</v>
      </c>
      <c r="BL181" s="18">
        <v>100.67715264253614</v>
      </c>
      <c r="BM181" s="43">
        <v>4.3455738319634998</v>
      </c>
      <c r="BN181" s="18">
        <v>100.4384689379909</v>
      </c>
      <c r="BO181" s="18">
        <v>100.48871329463822</v>
      </c>
      <c r="BP181" s="43">
        <v>4.3537227779723571</v>
      </c>
      <c r="BQ181" s="18">
        <v>100.2302973779522</v>
      </c>
      <c r="BR181" s="18">
        <v>100.28043759675057</v>
      </c>
      <c r="BS181" s="43">
        <v>4.3627651662159925</v>
      </c>
      <c r="BT181" s="18">
        <v>100.02828798303928</v>
      </c>
      <c r="BU181" s="18">
        <v>100.07832714661258</v>
      </c>
      <c r="BV181" s="43">
        <v>4.3715758693595266</v>
      </c>
      <c r="BW181" s="18">
        <v>101.08562345673215</v>
      </c>
      <c r="BX181" s="18">
        <v>101.13619155250839</v>
      </c>
      <c r="BY181" s="43">
        <v>4.3258500570773082</v>
      </c>
      <c r="BZ181" s="20">
        <v>100.87298045918649</v>
      </c>
      <c r="CA181" s="20">
        <v>100.92344218027662</v>
      </c>
      <c r="CB181" s="21">
        <v>4.3349690671321577</v>
      </c>
      <c r="CC181" s="18">
        <v>100.66688178893327</v>
      </c>
      <c r="CD181" s="18">
        <v>100.71724040913783</v>
      </c>
      <c r="CE181" s="43">
        <v>4.3438441941297139</v>
      </c>
      <c r="CF181" s="18">
        <v>100.453587033246</v>
      </c>
      <c r="CG181" s="18">
        <v>100.50383895272235</v>
      </c>
      <c r="CH181" s="166">
        <v>4.3530675500445595</v>
      </c>
      <c r="CI181" s="18">
        <v>100.2468566634406</v>
      </c>
      <c r="CJ181" s="18">
        <v>100.2970051660236</v>
      </c>
      <c r="CK181" s="43">
        <v>4.3620445024833758</v>
      </c>
      <c r="CL181" s="18">
        <v>100.03290815195047</v>
      </c>
      <c r="CM181" s="18">
        <v>100.08294962676385</v>
      </c>
      <c r="CN181" s="43">
        <v>4.3713739616143883</v>
      </c>
      <c r="CO181" s="18">
        <v>101.10112760157406</v>
      </c>
      <c r="CP181" s="18">
        <v>101.15170345330071</v>
      </c>
      <c r="CQ181" s="43">
        <v>4.3251866756943267</v>
      </c>
      <c r="CR181" s="18">
        <v>100.89252672636042</v>
      </c>
      <c r="CS181" s="18">
        <v>100.94299822547315</v>
      </c>
      <c r="CT181" s="43">
        <v>4.3341292381941168</v>
      </c>
      <c r="CU181" s="18">
        <v>100.67664851321268</v>
      </c>
      <c r="CV181" s="18">
        <v>100.72701201922229</v>
      </c>
      <c r="CW181" s="43">
        <v>4.343422794240233</v>
      </c>
      <c r="CX181" s="18">
        <v>100.46742012014073</v>
      </c>
      <c r="CY181" s="18">
        <v>100.51767895962054</v>
      </c>
      <c r="CZ181" s="43">
        <v>4.3524681879667186</v>
      </c>
      <c r="DA181" s="18">
        <v>100.25089249728256</v>
      </c>
      <c r="DB181" s="18">
        <v>100.30104301879196</v>
      </c>
      <c r="DC181" s="43">
        <v>4.3618688981931317</v>
      </c>
      <c r="DD181" s="166">
        <v>100.03403409824067</v>
      </c>
      <c r="DE181" s="166">
        <v>100.08407613630881</v>
      </c>
      <c r="DF181" s="43">
        <v>4.3713247590370914</v>
      </c>
      <c r="DG181" s="18">
        <v>101.08979367035118</v>
      </c>
      <c r="DH181" s="18">
        <v>101.14036385227732</v>
      </c>
      <c r="DI181" s="43">
        <v>4.3256716046523209</v>
      </c>
      <c r="DJ181">
        <v>100.87636623213406</v>
      </c>
      <c r="DK181">
        <v>100.92682964695753</v>
      </c>
      <c r="DL181">
        <v>4.3348235700098456</v>
      </c>
      <c r="DM181" s="166">
        <v>100.66950883903942</v>
      </c>
      <c r="DN181" s="166">
        <v>100.71986877342613</v>
      </c>
      <c r="DO181" s="166">
        <v>4.3437308380948743</v>
      </c>
      <c r="DP181" s="43">
        <v>100.4554304999703</v>
      </c>
      <c r="DQ181" s="43">
        <v>100.50568334164112</v>
      </c>
      <c r="DR181" s="43">
        <v>4.3529876665067828</v>
      </c>
      <c r="DS181" s="18">
        <v>100.24794224303487</v>
      </c>
      <c r="DT181" s="18">
        <v>100.2980912886792</v>
      </c>
      <c r="DU181" s="43">
        <v>4.3619972661372195</v>
      </c>
    </row>
    <row r="182" spans="1:125" x14ac:dyDescent="0.35">
      <c r="A182" s="9" t="s">
        <v>106</v>
      </c>
      <c r="B182" s="15" t="s">
        <v>9</v>
      </c>
      <c r="C182" s="16">
        <v>39713</v>
      </c>
      <c r="D182" s="16">
        <v>47018</v>
      </c>
      <c r="E182" s="30">
        <v>4.53125</v>
      </c>
      <c r="F182" s="18">
        <v>96.922038073199744</v>
      </c>
      <c r="G182" s="18">
        <v>96.970523334867167</v>
      </c>
      <c r="H182" s="43">
        <v>4.88</v>
      </c>
      <c r="I182" s="18">
        <v>96.598227203774343</v>
      </c>
      <c r="J182" s="18">
        <v>96.64655047901384</v>
      </c>
      <c r="K182" s="43">
        <v>4.92</v>
      </c>
      <c r="L182" s="18">
        <v>100.65814006836239</v>
      </c>
      <c r="M182" s="18">
        <v>100.70849431552014</v>
      </c>
      <c r="N182" s="64">
        <v>4.4993722037026735</v>
      </c>
      <c r="O182" s="18">
        <v>100.45108111109408</v>
      </c>
      <c r="P182" s="18">
        <v>100.50133177698257</v>
      </c>
      <c r="Q182" s="64">
        <v>4.5086467212743688</v>
      </c>
      <c r="R182" s="18">
        <v>100.22224093453642</v>
      </c>
      <c r="S182" s="18">
        <v>100.27237712309795</v>
      </c>
      <c r="T182" s="43">
        <v>4.5189414373185501</v>
      </c>
      <c r="U182" s="18">
        <v>100.00018992639542</v>
      </c>
      <c r="V182" s="18">
        <v>100.05021503391237</v>
      </c>
      <c r="W182" s="43">
        <v>4.5289757732795648</v>
      </c>
      <c r="X182" s="18">
        <v>101.07843886533068</v>
      </c>
      <c r="Y182" s="18">
        <v>101.12900336701418</v>
      </c>
      <c r="Z182" s="43">
        <v>4.4806631620360493</v>
      </c>
      <c r="AA182" s="18">
        <v>100.85776408594464</v>
      </c>
      <c r="AB182" s="18">
        <v>100.90821819504215</v>
      </c>
      <c r="AC182" s="43">
        <v>4.4904667638087679</v>
      </c>
      <c r="AD182" s="18">
        <v>100.64387012582465</v>
      </c>
      <c r="AE182" s="18">
        <v>100.69421723444187</v>
      </c>
      <c r="AF182" s="43">
        <v>4.5000101539595789</v>
      </c>
      <c r="AG182" s="18">
        <v>100.42249683272607</v>
      </c>
      <c r="AH182" s="18">
        <v>100.47273319932573</v>
      </c>
      <c r="AI182" s="43">
        <v>4.509930063324294</v>
      </c>
      <c r="AJ182" s="18">
        <v>100.20076771034942</v>
      </c>
      <c r="AK182" s="18">
        <v>100.25089315692789</v>
      </c>
      <c r="AL182" s="43">
        <v>4.5199098554733084</v>
      </c>
      <c r="AM182" s="18">
        <v>100.00018992639542</v>
      </c>
      <c r="AN182" s="18">
        <v>100.05021503391237</v>
      </c>
      <c r="AO182" s="43">
        <v>4.5289757732795648</v>
      </c>
      <c r="AP182" s="18">
        <v>101.03368505089614</v>
      </c>
      <c r="AQ182" s="18">
        <v>101.08422716447838</v>
      </c>
      <c r="AR182" s="43">
        <v>4.4826479136324737</v>
      </c>
      <c r="AS182" s="18">
        <v>100.83673817238736</v>
      </c>
      <c r="AT182" s="18">
        <v>100.88718176326898</v>
      </c>
      <c r="AU182" s="43">
        <v>4.4914030908629643</v>
      </c>
      <c r="AV182" s="18">
        <v>100.62586088267557</v>
      </c>
      <c r="AW182" s="18">
        <v>100.67619898216664</v>
      </c>
      <c r="AX182" s="43">
        <v>4.5008155311889029</v>
      </c>
      <c r="AY182" s="128">
        <v>100.42144326356936</v>
      </c>
      <c r="AZ182" s="128">
        <v>100.47167910312092</v>
      </c>
      <c r="BA182" s="43">
        <v>4.5099773791470827</v>
      </c>
      <c r="BB182" s="18">
        <v>100.20985687543764</v>
      </c>
      <c r="BC182" s="18">
        <v>100.25998686887206</v>
      </c>
      <c r="BD182" s="43">
        <v>4.5194998937375956</v>
      </c>
      <c r="BE182" s="18">
        <v>99.997909212533813</v>
      </c>
      <c r="BF182" s="18">
        <v>100.04793317912336</v>
      </c>
      <c r="BG182" s="43">
        <v>4.5290790684174969</v>
      </c>
      <c r="BH182" s="18">
        <v>101.04372566947544</v>
      </c>
      <c r="BI182" s="18">
        <v>101.09427280587838</v>
      </c>
      <c r="BJ182" s="43">
        <v>4.4822024771877276</v>
      </c>
      <c r="BK182" s="18">
        <v>100.82986884823842</v>
      </c>
      <c r="BL182" s="18">
        <v>100.88030900273978</v>
      </c>
      <c r="BM182" s="43">
        <v>4.4917090805867153</v>
      </c>
      <c r="BN182" s="18">
        <v>100.62948500631951</v>
      </c>
      <c r="BO182" s="18">
        <v>100.67982491877889</v>
      </c>
      <c r="BP182" s="43">
        <v>4.5006534364312616</v>
      </c>
      <c r="BQ182" s="18">
        <v>100.40800745937067</v>
      </c>
      <c r="BR182" s="18">
        <v>100.45823657765949</v>
      </c>
      <c r="BS182" s="43">
        <v>4.510580868595186</v>
      </c>
      <c r="BT182" s="18">
        <v>100.19308595310149</v>
      </c>
      <c r="BU182" s="18">
        <v>100.24320755687992</v>
      </c>
      <c r="BV182" s="43">
        <v>4.5202563948573591</v>
      </c>
      <c r="BW182" s="18">
        <v>99.998653938416666</v>
      </c>
      <c r="BX182" s="18">
        <v>100.04867827755544</v>
      </c>
      <c r="BY182" s="43">
        <v>4.5290453387393974</v>
      </c>
      <c r="BZ182" s="20">
        <v>101.11922176470745</v>
      </c>
      <c r="CA182" s="20">
        <v>101.16980666804146</v>
      </c>
      <c r="CB182" s="21">
        <v>4.4788560433528799</v>
      </c>
      <c r="CC182" s="18">
        <v>100.90070699706794</v>
      </c>
      <c r="CD182" s="18">
        <v>100.95118258836212</v>
      </c>
      <c r="CE182" s="43">
        <v>4.4885556402807039</v>
      </c>
      <c r="CF182" s="18">
        <v>100.67456262689579</v>
      </c>
      <c r="CG182" s="18">
        <v>100.7249250894405</v>
      </c>
      <c r="CH182" s="166">
        <v>4.4986382426955345</v>
      </c>
      <c r="CI182" s="18">
        <v>100.45537810393627</v>
      </c>
      <c r="CJ182" s="18">
        <v>100.50563091939595</v>
      </c>
      <c r="CK182" s="43">
        <v>4.5084538632805522</v>
      </c>
      <c r="CL182" s="18">
        <v>100.22854059344843</v>
      </c>
      <c r="CM182" s="18">
        <v>100.27867993341513</v>
      </c>
      <c r="CN182" s="43">
        <v>4.5186574085426159</v>
      </c>
      <c r="CO182" s="18">
        <v>100.00135001756102</v>
      </c>
      <c r="CP182" s="18">
        <v>100.05137570541372</v>
      </c>
      <c r="CQ182" s="43">
        <v>4.5289232337410192</v>
      </c>
      <c r="CR182" s="18">
        <v>101.12689345493031</v>
      </c>
      <c r="CS182" s="18">
        <v>101.17748219602832</v>
      </c>
      <c r="CT182" s="43">
        <v>4.4785162682945989</v>
      </c>
      <c r="CU182" s="18">
        <v>100.89815878261473</v>
      </c>
      <c r="CV182" s="18">
        <v>100.94863309916431</v>
      </c>
      <c r="CW182" s="43">
        <v>4.4886690001526244</v>
      </c>
      <c r="CX182" s="18">
        <v>100.67646995524022</v>
      </c>
      <c r="CY182" s="18">
        <v>100.72683337192618</v>
      </c>
      <c r="CZ182" s="43">
        <v>4.4985530154300628</v>
      </c>
      <c r="DA182" s="18">
        <v>100.44704719812373</v>
      </c>
      <c r="DB182" s="18">
        <v>100.49729584604674</v>
      </c>
      <c r="DC182" s="43">
        <v>4.5088277867112838</v>
      </c>
      <c r="DD182" s="166">
        <v>100.21727396570508</v>
      </c>
      <c r="DE182" s="166">
        <v>100.26740766953984</v>
      </c>
      <c r="DF182" s="43">
        <v>4.5191654051075512</v>
      </c>
      <c r="DG182" s="18">
        <v>100.00200705079678</v>
      </c>
      <c r="DH182" s="18">
        <v>100.05203306733044</v>
      </c>
      <c r="DI182" s="43">
        <v>4.5288934778073688</v>
      </c>
      <c r="DJ182">
        <v>101.12326833008576</v>
      </c>
      <c r="DK182">
        <v>101.17385525771462</v>
      </c>
      <c r="DL182">
        <v>4.4786768167109923</v>
      </c>
      <c r="DM182" s="166">
        <v>100.90399373815829</v>
      </c>
      <c r="DN182" s="166">
        <v>100.95447097364512</v>
      </c>
      <c r="DO182" s="166">
        <v>4.488409434766802</v>
      </c>
      <c r="DP182" s="43">
        <v>100.67706474259458</v>
      </c>
      <c r="DQ182" s="43">
        <v>100.72742845682299</v>
      </c>
      <c r="DR182" s="43">
        <v>4.4985264385482937</v>
      </c>
      <c r="DS182" s="18">
        <v>100.45712141744379</v>
      </c>
      <c r="DT182" s="18">
        <v>100.50737510499629</v>
      </c>
      <c r="DU182" s="43">
        <v>4.5083756244418609</v>
      </c>
    </row>
    <row r="183" spans="1:125" x14ac:dyDescent="0.35">
      <c r="A183" s="9" t="s">
        <v>95</v>
      </c>
      <c r="B183" s="15" t="s">
        <v>9</v>
      </c>
      <c r="C183" s="16">
        <v>39363</v>
      </c>
      <c r="D183" s="16">
        <v>47034</v>
      </c>
      <c r="E183" s="30">
        <v>4.59375</v>
      </c>
      <c r="F183" s="18">
        <v>97.457552719709668</v>
      </c>
      <c r="G183" s="18">
        <v>97.506305872645981</v>
      </c>
      <c r="H183" s="43">
        <v>4.88</v>
      </c>
      <c r="I183" s="18">
        <v>97.128978053225126</v>
      </c>
      <c r="J183" s="18">
        <v>97.177566836643436</v>
      </c>
      <c r="K183" s="43">
        <v>4.92</v>
      </c>
      <c r="L183" s="18">
        <v>100.7917771869736</v>
      </c>
      <c r="M183" s="18">
        <v>100.84219828611666</v>
      </c>
      <c r="N183" s="64">
        <v>4.555384628730808</v>
      </c>
      <c r="O183" s="18">
        <v>100.57997560942594</v>
      </c>
      <c r="P183" s="18">
        <v>100.63029075480334</v>
      </c>
      <c r="Q183" s="64">
        <v>4.564977369680042</v>
      </c>
      <c r="R183" s="18">
        <v>100.34589392061308</v>
      </c>
      <c r="S183" s="18">
        <v>100.39609196659637</v>
      </c>
      <c r="T183" s="43">
        <v>4.5756263117576577</v>
      </c>
      <c r="U183" s="18">
        <v>100.11875690398371</v>
      </c>
      <c r="V183" s="18">
        <v>100.16884132464602</v>
      </c>
      <c r="W183" s="43">
        <v>4.5860069251592028</v>
      </c>
      <c r="X183" s="18">
        <v>101.22897835056705</v>
      </c>
      <c r="Y183" s="18">
        <v>101.27961815964686</v>
      </c>
      <c r="Z183" s="43">
        <v>4.5357102282503483</v>
      </c>
      <c r="AA183" s="18">
        <v>101.00326077930406</v>
      </c>
      <c r="AB183" s="18">
        <v>101.05378767314062</v>
      </c>
      <c r="AC183" s="43">
        <v>4.5458464306736586</v>
      </c>
      <c r="AD183" s="18">
        <v>100.78447898049393</v>
      </c>
      <c r="AE183" s="18">
        <v>100.83489642870828</v>
      </c>
      <c r="AF183" s="43">
        <v>4.5557145023180015</v>
      </c>
      <c r="AG183" s="18">
        <v>100.55804693329885</v>
      </c>
      <c r="AH183" s="18">
        <v>100.60835110885327</v>
      </c>
      <c r="AI183" s="43">
        <v>4.5659728535156976</v>
      </c>
      <c r="AJ183" s="18">
        <v>100.33125092552503</v>
      </c>
      <c r="AK183" s="18">
        <v>100.38144164634819</v>
      </c>
      <c r="AL183" s="43">
        <v>4.5762941084111413</v>
      </c>
      <c r="AM183" s="18">
        <v>100.12608960002433</v>
      </c>
      <c r="AN183" s="18">
        <v>100.17617768886876</v>
      </c>
      <c r="AO183" s="43">
        <v>4.5856710706885373</v>
      </c>
      <c r="AP183" s="18">
        <v>101.17186850517878</v>
      </c>
      <c r="AQ183" s="18">
        <v>101.2224797450513</v>
      </c>
      <c r="AR183" s="43">
        <v>4.5382705616087078</v>
      </c>
      <c r="AS183" s="18">
        <v>100.97020000381302</v>
      </c>
      <c r="AT183" s="18">
        <v>101.02071035899252</v>
      </c>
      <c r="AU183" s="43">
        <v>4.5473348818033532</v>
      </c>
      <c r="AV183" s="18">
        <v>100.75426712226523</v>
      </c>
      <c r="AW183" s="18">
        <v>100.80466945699372</v>
      </c>
      <c r="AX183" s="43">
        <v>4.5570805645663377</v>
      </c>
      <c r="AY183" s="128">
        <v>100.54494877606933</v>
      </c>
      <c r="AZ183" s="128">
        <v>100.59524639926896</v>
      </c>
      <c r="BA183" s="43">
        <v>4.5665676703719305</v>
      </c>
      <c r="BB183" s="18">
        <v>100.32828979610983</v>
      </c>
      <c r="BC183" s="18">
        <v>100.37847903562763</v>
      </c>
      <c r="BD183" s="43">
        <v>4.5764291749923078</v>
      </c>
      <c r="BE183" s="18">
        <v>100.11126088014312</v>
      </c>
      <c r="BF183" s="18">
        <v>100.16134155091858</v>
      </c>
      <c r="BG183" s="43">
        <v>4.5863503112772266</v>
      </c>
      <c r="BH183" s="18">
        <v>101.19051330522096</v>
      </c>
      <c r="BI183" s="18">
        <v>101.24113387215704</v>
      </c>
      <c r="BJ183" s="43">
        <v>4.5374343651670186</v>
      </c>
      <c r="BK183" s="18">
        <v>100.97161842595142</v>
      </c>
      <c r="BL183" s="18">
        <v>101.02212949069676</v>
      </c>
      <c r="BM183" s="43">
        <v>4.5472710020659814</v>
      </c>
      <c r="BN183" s="18">
        <v>100.7665139236461</v>
      </c>
      <c r="BO183" s="18">
        <v>100.81692238483852</v>
      </c>
      <c r="BP183" s="43">
        <v>4.5565267133078411</v>
      </c>
      <c r="BQ183" s="18">
        <v>100.53981878893001</v>
      </c>
      <c r="BR183" s="18">
        <v>100.59011384585293</v>
      </c>
      <c r="BS183" s="43">
        <v>4.5668006768931484</v>
      </c>
      <c r="BT183" s="18">
        <v>100.3198341426835</v>
      </c>
      <c r="BU183" s="18">
        <v>100.37001915225963</v>
      </c>
      <c r="BV183" s="43">
        <v>4.5768149082759049</v>
      </c>
      <c r="BW183" s="18">
        <v>100.12082168128811</v>
      </c>
      <c r="BX183" s="18">
        <v>100.17090713485553</v>
      </c>
      <c r="BY183" s="43">
        <v>4.5859123485980255</v>
      </c>
      <c r="BZ183" s="20">
        <v>101.26548080810345</v>
      </c>
      <c r="CA183" s="20">
        <v>101.31613887754222</v>
      </c>
      <c r="CB183" s="21">
        <v>4.5340752726002798</v>
      </c>
      <c r="CC183" s="18">
        <v>101.0420715424636</v>
      </c>
      <c r="CD183" s="18">
        <v>101.09261785138929</v>
      </c>
      <c r="CE183" s="43">
        <v>4.5441003484082483</v>
      </c>
      <c r="CF183" s="18">
        <v>100.81086177932261</v>
      </c>
      <c r="CG183" s="18">
        <v>100.86129242553537</v>
      </c>
      <c r="CH183" s="166">
        <v>4.5545222448854776</v>
      </c>
      <c r="CI183" s="18">
        <v>100.58676775655709</v>
      </c>
      <c r="CJ183" s="18">
        <v>100.63708629970694</v>
      </c>
      <c r="CK183" s="43">
        <v>4.5646691184195953</v>
      </c>
      <c r="CL183" s="18">
        <v>100.35484932749577</v>
      </c>
      <c r="CM183" s="18">
        <v>100.40505185342248</v>
      </c>
      <c r="CN183" s="43">
        <v>4.5752179947142917</v>
      </c>
      <c r="CO183" s="18">
        <v>100.12256992474605</v>
      </c>
      <c r="CP183" s="18">
        <v>100.17265625287247</v>
      </c>
      <c r="CQ183" s="43">
        <v>4.5858322738329838</v>
      </c>
      <c r="CR183" s="18">
        <v>101.28203764990813</v>
      </c>
      <c r="CS183" s="18">
        <v>101.33270400190908</v>
      </c>
      <c r="CT183" s="43">
        <v>4.5333340753577991</v>
      </c>
      <c r="CU183" s="18">
        <v>101.04825418718673</v>
      </c>
      <c r="CV183" s="18">
        <v>101.09880358898121</v>
      </c>
      <c r="CW183" s="43">
        <v>4.5438223173005721</v>
      </c>
      <c r="CX183" s="18">
        <v>100.821672090185</v>
      </c>
      <c r="CY183" s="18">
        <v>100.87210814425713</v>
      </c>
      <c r="CZ183" s="43">
        <v>4.5540338994704879</v>
      </c>
      <c r="DA183" s="18">
        <v>100.5871853547775</v>
      </c>
      <c r="DB183" s="18">
        <v>100.63750410683092</v>
      </c>
      <c r="DC183" s="43">
        <v>4.564650167718332</v>
      </c>
      <c r="DD183" s="166">
        <v>100.3523404081338</v>
      </c>
      <c r="DE183" s="166">
        <v>100.40254167897328</v>
      </c>
      <c r="DF183" s="43">
        <v>4.5753323802180628</v>
      </c>
      <c r="DG183" s="18">
        <v>100.1323219725064</v>
      </c>
      <c r="DH183" s="18">
        <v>100.18241317909595</v>
      </c>
      <c r="DI183" s="43">
        <v>4.5853856522579068</v>
      </c>
      <c r="DJ183">
        <v>101.26993415343743</v>
      </c>
      <c r="DK183">
        <v>101.32059445066275</v>
      </c>
      <c r="DL183">
        <v>4.5338758866410807</v>
      </c>
      <c r="DM183" s="166">
        <v>101.04576447802548</v>
      </c>
      <c r="DN183" s="166">
        <v>101.09631263434264</v>
      </c>
      <c r="DO183" s="166">
        <v>4.5439342744529467</v>
      </c>
      <c r="DP183" s="43">
        <v>100.81376952215798</v>
      </c>
      <c r="DQ183" s="43">
        <v>100.86420162296946</v>
      </c>
      <c r="DR183" s="43">
        <v>4.5543908800978219</v>
      </c>
      <c r="DS183" s="18">
        <v>100.58891618472987</v>
      </c>
      <c r="DT183" s="18">
        <v>100.63923580263118</v>
      </c>
      <c r="DU183" s="43">
        <v>4.5645716239430127</v>
      </c>
    </row>
    <row r="184" spans="1:125" x14ac:dyDescent="0.35">
      <c r="A184" s="9" t="s">
        <v>301</v>
      </c>
      <c r="B184" s="15" t="s">
        <v>149</v>
      </c>
      <c r="C184" s="16">
        <v>43388</v>
      </c>
      <c r="D184" s="16">
        <v>47041</v>
      </c>
      <c r="E184" s="30"/>
      <c r="F184" s="18"/>
      <c r="G184" s="18"/>
      <c r="H184" s="43"/>
      <c r="I184" s="18"/>
      <c r="J184" s="18"/>
      <c r="K184" s="43"/>
      <c r="L184" s="18"/>
      <c r="M184" s="18"/>
      <c r="N184" s="64"/>
      <c r="O184" s="18"/>
      <c r="P184" s="18"/>
      <c r="Q184" s="64"/>
      <c r="R184" s="18"/>
      <c r="S184" s="18"/>
      <c r="T184" s="43"/>
      <c r="U184" s="18"/>
      <c r="V184" s="18"/>
      <c r="W184" s="43"/>
      <c r="X184" s="18"/>
      <c r="Y184" s="18"/>
      <c r="Z184" s="43"/>
      <c r="AA184" s="18"/>
      <c r="AB184" s="18"/>
      <c r="AC184" s="43"/>
      <c r="AD184" s="18"/>
      <c r="AE184" s="18"/>
      <c r="AF184" s="43"/>
      <c r="AG184" s="18"/>
      <c r="AH184" s="18"/>
      <c r="AI184" s="43"/>
      <c r="AJ184" s="18"/>
      <c r="AK184" s="18"/>
      <c r="AL184" s="43"/>
      <c r="AM184" s="18"/>
      <c r="AN184" s="18"/>
      <c r="AO184" s="43"/>
      <c r="AP184" s="18"/>
      <c r="AQ184" s="18"/>
      <c r="AR184" s="43"/>
      <c r="AS184" s="18"/>
      <c r="AT184" s="18"/>
      <c r="AU184" s="43"/>
      <c r="AV184" s="18"/>
      <c r="AW184" s="18"/>
      <c r="AX184" s="43"/>
      <c r="AY184" s="128"/>
      <c r="AZ184" s="128"/>
      <c r="BA184" s="43"/>
      <c r="BB184" s="18"/>
      <c r="BC184" s="18"/>
      <c r="BD184" s="43"/>
      <c r="BE184" s="18"/>
      <c r="BF184" s="18"/>
      <c r="BG184" s="43"/>
      <c r="BH184" s="18"/>
      <c r="BI184" s="18"/>
      <c r="BJ184" s="43"/>
      <c r="BK184" s="18"/>
      <c r="BL184" s="18"/>
      <c r="BM184" s="43"/>
      <c r="BN184" s="18">
        <v>99.949999999999989</v>
      </c>
      <c r="BO184" s="18">
        <v>99.999999999999986</v>
      </c>
      <c r="BP184" s="43">
        <v>4.57</v>
      </c>
      <c r="BQ184" s="18">
        <v>99.95</v>
      </c>
      <c r="BR184" s="18">
        <v>100</v>
      </c>
      <c r="BS184" s="43">
        <v>4.57</v>
      </c>
      <c r="BT184" s="18">
        <v>100.49376661032696</v>
      </c>
      <c r="BU184" s="18">
        <v>100.54403862964178</v>
      </c>
      <c r="BV184" s="43">
        <v>4.5</v>
      </c>
      <c r="BW184" s="18">
        <v>100.49030933057576</v>
      </c>
      <c r="BX184" s="18">
        <v>100.54057962038594</v>
      </c>
      <c r="BY184" s="43">
        <v>4.5</v>
      </c>
      <c r="BZ184" s="20">
        <v>99.797351831533305</v>
      </c>
      <c r="CA184" s="20">
        <v>99.847275469267927</v>
      </c>
      <c r="CB184" s="21">
        <v>4.59</v>
      </c>
      <c r="CC184" s="18">
        <v>101.58417863888027</v>
      </c>
      <c r="CD184" s="18">
        <v>101.63499613694874</v>
      </c>
      <c r="CE184" s="43">
        <v>4.3566666666666665</v>
      </c>
      <c r="CF184" s="18">
        <v>101.57222337645803</v>
      </c>
      <c r="CG184" s="18">
        <v>101.62303489390497</v>
      </c>
      <c r="CH184" s="166">
        <v>4.3566666666666665</v>
      </c>
      <c r="CI184" s="18">
        <v>100.90260130758369</v>
      </c>
      <c r="CJ184" s="18">
        <v>100.95307784650694</v>
      </c>
      <c r="CK184" s="43">
        <v>4.4433333333333334</v>
      </c>
      <c r="CL184" s="18">
        <v>100.8955087364556</v>
      </c>
      <c r="CM184" s="18">
        <v>100.94598172731925</v>
      </c>
      <c r="CN184" s="43">
        <v>4.4433333333333334</v>
      </c>
      <c r="CO184" s="18">
        <v>100.88838964298019</v>
      </c>
      <c r="CP184" s="18">
        <v>100.93885907251644</v>
      </c>
      <c r="CQ184" s="43">
        <v>4.4433333333333334</v>
      </c>
      <c r="CR184" s="18">
        <v>99.974381144671909</v>
      </c>
      <c r="CS184" s="18">
        <v>100.02439334134257</v>
      </c>
      <c r="CT184" s="43">
        <v>4.5666666666666664</v>
      </c>
      <c r="CU184" s="18">
        <v>99.974194505484974</v>
      </c>
      <c r="CV184" s="18">
        <v>100.02420660878936</v>
      </c>
      <c r="CW184" s="43">
        <v>4.5666666666666664</v>
      </c>
      <c r="CX184" s="18">
        <v>99.97401320415058</v>
      </c>
      <c r="CY184" s="18">
        <v>100.02402521675896</v>
      </c>
      <c r="CZ184" s="43">
        <v>4.5666666666666664</v>
      </c>
      <c r="DA184" s="18">
        <v>99.973825151231551</v>
      </c>
      <c r="DB184" s="18">
        <v>100.02383706976643</v>
      </c>
      <c r="DC184" s="43">
        <v>4.5666666666666664</v>
      </c>
      <c r="DD184" s="166">
        <v>99.619785955059285</v>
      </c>
      <c r="DE184" s="166">
        <v>99.669620765442005</v>
      </c>
      <c r="DF184" s="43">
        <v>4.6166666666666671</v>
      </c>
      <c r="DG184" s="18">
        <v>99.622256746703698</v>
      </c>
      <c r="DH184" s="18">
        <v>99.672092793100248</v>
      </c>
      <c r="DI184" s="43">
        <v>4.6166666666666671</v>
      </c>
      <c r="DJ184">
        <v>99.624907864719376</v>
      </c>
      <c r="DK184">
        <v>99.674745237338044</v>
      </c>
      <c r="DL184">
        <v>4.6166666666666671</v>
      </c>
      <c r="DM184" s="166">
        <v>101.93488897921162</v>
      </c>
      <c r="DN184" s="166">
        <v>101.98588192017171</v>
      </c>
      <c r="DO184" s="166">
        <v>4.2866666666666662</v>
      </c>
      <c r="DP184" s="43">
        <v>100.43205007204857</v>
      </c>
      <c r="DQ184" s="43">
        <v>100.48229121765739</v>
      </c>
      <c r="DR184" s="43">
        <v>4.5</v>
      </c>
      <c r="DS184" s="18">
        <v>100.42811924196153</v>
      </c>
      <c r="DT184" s="18">
        <v>100.4783584211721</v>
      </c>
      <c r="DU184" s="43">
        <v>4.5</v>
      </c>
    </row>
    <row r="185" spans="1:125" x14ac:dyDescent="0.35">
      <c r="A185" s="9" t="s">
        <v>142</v>
      </c>
      <c r="B185" s="191" t="s">
        <v>9</v>
      </c>
      <c r="C185" s="16">
        <v>40857</v>
      </c>
      <c r="D185" s="16">
        <v>47067</v>
      </c>
      <c r="E185" s="30">
        <v>4.34375</v>
      </c>
      <c r="F185" s="18">
        <v>95.253279585608908</v>
      </c>
      <c r="G185" s="18">
        <v>95.300930050634221</v>
      </c>
      <c r="H185" s="43">
        <v>4.88</v>
      </c>
      <c r="I185" s="18">
        <v>94.937793180089287</v>
      </c>
      <c r="J185" s="18">
        <v>94.98528582300078</v>
      </c>
      <c r="K185" s="43">
        <v>4.92</v>
      </c>
      <c r="L185" s="18">
        <v>100.93195068843866</v>
      </c>
      <c r="M185" s="18">
        <v>100.98244190939336</v>
      </c>
      <c r="N185" s="64">
        <v>4.3014903560140052</v>
      </c>
      <c r="O185" s="18">
        <v>100.74013409914667</v>
      </c>
      <c r="P185" s="18">
        <v>100.79052936382858</v>
      </c>
      <c r="Q185" s="64">
        <v>4.3096807085119568</v>
      </c>
      <c r="R185" s="18">
        <v>100.52813968586757</v>
      </c>
      <c r="S185" s="18">
        <v>100.57842890031773</v>
      </c>
      <c r="T185" s="43">
        <v>4.3187689920122398</v>
      </c>
      <c r="U185" s="18">
        <v>100.32243466545988</v>
      </c>
      <c r="V185" s="18">
        <v>100.37262097594785</v>
      </c>
      <c r="W185" s="43">
        <v>4.3276243638600276</v>
      </c>
      <c r="X185" s="18">
        <v>100.12305047867623</v>
      </c>
      <c r="Y185" s="18">
        <v>100.17313704719983</v>
      </c>
      <c r="Z185" s="43">
        <v>4.3362423580218925</v>
      </c>
      <c r="AA185" s="18">
        <v>101.05893279510656</v>
      </c>
      <c r="AB185" s="18">
        <v>101.109487538876</v>
      </c>
      <c r="AC185" s="43">
        <v>4.2960854670832491</v>
      </c>
      <c r="AD185" s="18">
        <v>100.87066917062178</v>
      </c>
      <c r="AE185" s="18">
        <v>100.92112973548952</v>
      </c>
      <c r="AF185" s="43">
        <v>4.3041036216942929</v>
      </c>
      <c r="AG185" s="18">
        <v>100.67580309185728</v>
      </c>
      <c r="AH185" s="18">
        <v>100.72616617494474</v>
      </c>
      <c r="AI185" s="43">
        <v>4.3124345589165207</v>
      </c>
      <c r="AJ185" s="18">
        <v>100.48060409058512</v>
      </c>
      <c r="AK185" s="18">
        <v>100.53086952534778</v>
      </c>
      <c r="AL185" s="43">
        <v>4.3208121251798879</v>
      </c>
      <c r="AM185" s="18">
        <v>100.30400868815029</v>
      </c>
      <c r="AN185" s="18">
        <v>100.35418578104081</v>
      </c>
      <c r="AO185" s="43">
        <v>4.3284193541039446</v>
      </c>
      <c r="AP185" s="18">
        <v>100.10193061681835</v>
      </c>
      <c r="AQ185" s="18">
        <v>100.1520066201284</v>
      </c>
      <c r="AR185" s="43">
        <v>4.3371572338791262</v>
      </c>
      <c r="AS185" s="18">
        <v>101.09737951913047</v>
      </c>
      <c r="AT185" s="18">
        <v>101.1479534958784</v>
      </c>
      <c r="AU185" s="43">
        <v>4.2944516916765894</v>
      </c>
      <c r="AV185" s="18">
        <v>100.89946423895705</v>
      </c>
      <c r="AW185" s="18">
        <v>100.94993920856133</v>
      </c>
      <c r="AX185" s="43">
        <v>4.3028753004257547</v>
      </c>
      <c r="AY185" s="128">
        <v>100.70761773085987</v>
      </c>
      <c r="AZ185" s="128">
        <v>100.75799672922447</v>
      </c>
      <c r="BA185" s="43">
        <v>4.3110722136262076</v>
      </c>
      <c r="BB185" s="18">
        <v>100.50904968734652</v>
      </c>
      <c r="BC185" s="18">
        <v>100.55932935202253</v>
      </c>
      <c r="BD185" s="43">
        <v>4.319589269329823</v>
      </c>
      <c r="BE185" s="18">
        <v>100.31014908701722</v>
      </c>
      <c r="BF185" s="18">
        <v>100.36032925164304</v>
      </c>
      <c r="BG185" s="43">
        <v>4.3281543936633575</v>
      </c>
      <c r="BH185" s="18">
        <v>100.1173474721132</v>
      </c>
      <c r="BI185" s="18">
        <v>100.16743118770704</v>
      </c>
      <c r="BJ185" s="43">
        <v>4.3364893643524756</v>
      </c>
      <c r="BK185" s="18">
        <v>101.14761892761565</v>
      </c>
      <c r="BL185" s="18">
        <v>101.19821803663396</v>
      </c>
      <c r="BM185" s="43">
        <v>4.2923186635831412</v>
      </c>
      <c r="BN185" s="18">
        <v>100.95100968064789</v>
      </c>
      <c r="BO185" s="18">
        <v>101.00151043586581</v>
      </c>
      <c r="BP185" s="43">
        <v>4.3006782584288237</v>
      </c>
      <c r="BQ185" s="18">
        <v>100.73372989522309</v>
      </c>
      <c r="BR185" s="18">
        <v>100.78412195620119</v>
      </c>
      <c r="BS185" s="43">
        <v>4.3099546989035717</v>
      </c>
      <c r="BT185" s="18">
        <v>100.52290777232038</v>
      </c>
      <c r="BU185" s="18">
        <v>100.57319436950513</v>
      </c>
      <c r="BV185" s="43">
        <v>4.3189937708860047</v>
      </c>
      <c r="BW185" s="18">
        <v>100.33220625163409</v>
      </c>
      <c r="BX185" s="18">
        <v>100.38239745035926</v>
      </c>
      <c r="BY185" s="43">
        <v>4.3272028864901895</v>
      </c>
      <c r="BZ185" s="20">
        <v>100.12076025290749</v>
      </c>
      <c r="CA185" s="20">
        <v>100.17084567574535</v>
      </c>
      <c r="CB185" s="21">
        <v>4.3363415479797274</v>
      </c>
      <c r="CC185" s="18">
        <v>101.19755212181182</v>
      </c>
      <c r="CD185" s="18">
        <v>101.24817620991678</v>
      </c>
      <c r="CE185" s="43">
        <v>4.2902007350672164</v>
      </c>
      <c r="CF185" s="18">
        <v>100.98226947518833</v>
      </c>
      <c r="CG185" s="18">
        <v>101.03278586812239</v>
      </c>
      <c r="CH185" s="166">
        <v>4.2993469522555543</v>
      </c>
      <c r="CI185" s="18">
        <v>100.77362334886982</v>
      </c>
      <c r="CJ185" s="18">
        <v>100.82403536655309</v>
      </c>
      <c r="CK185" s="43">
        <v>4.308248508610057</v>
      </c>
      <c r="CL185" s="18">
        <v>100.55770352776243</v>
      </c>
      <c r="CM185" s="18">
        <v>100.60800753152819</v>
      </c>
      <c r="CN185" s="43">
        <v>4.3174992792087359</v>
      </c>
      <c r="CO185" s="18">
        <v>100.34145917430577</v>
      </c>
      <c r="CP185" s="18">
        <v>100.39165500180667</v>
      </c>
      <c r="CQ185" s="43">
        <v>4.3268038562785218</v>
      </c>
      <c r="CR185" s="18">
        <v>100.1318809877002</v>
      </c>
      <c r="CS185" s="18">
        <v>100.18197197368704</v>
      </c>
      <c r="CT185" s="43">
        <v>4.335859950072547</v>
      </c>
      <c r="CU185" s="18">
        <v>101.16402160487046</v>
      </c>
      <c r="CV185" s="18">
        <v>101.21462891933011</v>
      </c>
      <c r="CW185" s="43">
        <v>4.2916227094623318</v>
      </c>
      <c r="CX185" s="18">
        <v>100.95900381954868</v>
      </c>
      <c r="CY185" s="18">
        <v>101.0095085738356</v>
      </c>
      <c r="CZ185" s="43">
        <v>4.300337721992598</v>
      </c>
      <c r="DA185" s="18">
        <v>100.74683172958876</v>
      </c>
      <c r="DB185" s="18">
        <v>100.79723034476113</v>
      </c>
      <c r="DC185" s="43">
        <v>4.3093942017482858</v>
      </c>
      <c r="DD185" s="166">
        <v>100.53433351392557</v>
      </c>
      <c r="DE185" s="166">
        <v>100.58462582683899</v>
      </c>
      <c r="DF185" s="43">
        <v>4.318502916616664</v>
      </c>
      <c r="DG185" s="18">
        <v>100.33524917264708</v>
      </c>
      <c r="DH185" s="18">
        <v>100.38544189359388</v>
      </c>
      <c r="DI185" s="43">
        <v>4.3270716530831921</v>
      </c>
      <c r="DJ185">
        <v>100.12211832122651</v>
      </c>
      <c r="DK185">
        <v>100.17220442343822</v>
      </c>
      <c r="DL185">
        <v>4.3362827293273112</v>
      </c>
      <c r="DM185" s="166">
        <v>101.17846554473053</v>
      </c>
      <c r="DN185" s="166">
        <v>101.2290800847729</v>
      </c>
      <c r="DO185" s="166">
        <v>4.291010050039362</v>
      </c>
      <c r="DP185" s="43">
        <v>100.9664931101413</v>
      </c>
      <c r="DQ185" s="43">
        <v>101.01700161094676</v>
      </c>
      <c r="DR185" s="43">
        <v>4.3000187401417458</v>
      </c>
      <c r="DS185" s="18">
        <v>100.76104855044025</v>
      </c>
      <c r="DT185" s="18">
        <v>100.81145427757903</v>
      </c>
      <c r="DU185" s="43">
        <v>4.3087861703092916</v>
      </c>
    </row>
    <row r="186" spans="1:125" x14ac:dyDescent="0.35">
      <c r="A186" s="9" t="s">
        <v>134</v>
      </c>
      <c r="B186" s="191" t="s">
        <v>9</v>
      </c>
      <c r="C186" s="16">
        <v>40522</v>
      </c>
      <c r="D186" s="16">
        <v>47097</v>
      </c>
      <c r="E186" s="30">
        <v>4.3854170000000003</v>
      </c>
      <c r="F186" s="18">
        <v>95.595286966753036</v>
      </c>
      <c r="G186" s="18">
        <v>95.643108521013545</v>
      </c>
      <c r="H186" s="43">
        <v>4.88</v>
      </c>
      <c r="I186" s="18">
        <v>95.275451642655554</v>
      </c>
      <c r="J186" s="18">
        <v>95.323113199255175</v>
      </c>
      <c r="K186" s="43">
        <v>4.92</v>
      </c>
      <c r="L186" s="18">
        <v>101.15019945349204</v>
      </c>
      <c r="M186" s="18">
        <v>101.20079985341874</v>
      </c>
      <c r="N186" s="64">
        <v>4.3333817581994669</v>
      </c>
      <c r="O186" s="18">
        <v>100.95541529105337</v>
      </c>
      <c r="P186" s="18">
        <v>101.00591825017845</v>
      </c>
      <c r="Q186" s="64">
        <v>4.3417426186234911</v>
      </c>
      <c r="R186" s="18">
        <v>100.74014113575406</v>
      </c>
      <c r="S186" s="18">
        <v>100.79053640395603</v>
      </c>
      <c r="T186" s="43">
        <v>4.3510205982273877</v>
      </c>
      <c r="U186" s="18">
        <v>100.53125367582464</v>
      </c>
      <c r="V186" s="18">
        <v>100.58154444804866</v>
      </c>
      <c r="W186" s="43">
        <v>4.3600613055460791</v>
      </c>
      <c r="X186" s="18">
        <v>100.32878483843409</v>
      </c>
      <c r="Y186" s="18">
        <v>100.37897432559689</v>
      </c>
      <c r="Z186" s="43">
        <v>4.368860141741564</v>
      </c>
      <c r="AA186" s="18">
        <v>100.1192361758265</v>
      </c>
      <c r="AB186" s="18">
        <v>100.16932083624462</v>
      </c>
      <c r="AC186" s="43">
        <v>4.3780041268016756</v>
      </c>
      <c r="AD186" s="18">
        <v>101.08519952041448</v>
      </c>
      <c r="AE186" s="18">
        <v>101.13576740411654</v>
      </c>
      <c r="AF186" s="43">
        <v>4.3361682148283185</v>
      </c>
      <c r="AG186" s="18">
        <v>100.88717762563299</v>
      </c>
      <c r="AH186" s="18">
        <v>100.93764644885741</v>
      </c>
      <c r="AI186" s="43">
        <v>4.3446792691188634</v>
      </c>
      <c r="AJ186" s="18">
        <v>100.68881741673233</v>
      </c>
      <c r="AK186" s="18">
        <v>100.73918701023744</v>
      </c>
      <c r="AL186" s="43">
        <v>4.3532384270227826</v>
      </c>
      <c r="AM186" s="18">
        <v>100.50936208812121</v>
      </c>
      <c r="AN186" s="18">
        <v>100.55964190907574</v>
      </c>
      <c r="AO186" s="43">
        <v>4.3610109550362335</v>
      </c>
      <c r="AP186" s="18">
        <v>100.30411212041587</v>
      </c>
      <c r="AQ186" s="18">
        <v>100.35428926504838</v>
      </c>
      <c r="AR186" s="43">
        <v>4.3699347901488883</v>
      </c>
      <c r="AS186" s="18">
        <v>100.11753203925883</v>
      </c>
      <c r="AT186" s="18">
        <v>100.16761584718242</v>
      </c>
      <c r="AU186" s="43">
        <v>4.3780786463865464</v>
      </c>
      <c r="AV186" s="18">
        <v>101.11111330499739</v>
      </c>
      <c r="AW186" s="18">
        <v>101.16169415207342</v>
      </c>
      <c r="AX186" s="43">
        <v>4.3350568975323114</v>
      </c>
      <c r="AY186" s="128">
        <v>100.91620091857402</v>
      </c>
      <c r="AZ186" s="128">
        <v>100.96668426070437</v>
      </c>
      <c r="BA186" s="43">
        <v>4.3434297482489264</v>
      </c>
      <c r="BB186" s="18">
        <v>100.71445958060301</v>
      </c>
      <c r="BC186" s="18">
        <v>100.7648420016038</v>
      </c>
      <c r="BD186" s="43">
        <v>4.3521300811747423</v>
      </c>
      <c r="BE186" s="18">
        <v>100.51238037126139</v>
      </c>
      <c r="BF186" s="18">
        <v>100.56266170211244</v>
      </c>
      <c r="BG186" s="43">
        <v>4.3608799983740685</v>
      </c>
      <c r="BH186" s="18">
        <v>100.31649761457248</v>
      </c>
      <c r="BI186" s="18">
        <v>100.36668095505</v>
      </c>
      <c r="BJ186" s="43">
        <v>4.3693952597317063</v>
      </c>
      <c r="BK186" s="18">
        <v>100.11375190843738</v>
      </c>
      <c r="BL186" s="18">
        <v>100.16383382535005</v>
      </c>
      <c r="BM186" s="43">
        <v>4.3782439554446375</v>
      </c>
      <c r="BN186" s="18">
        <v>101.18129477859792</v>
      </c>
      <c r="BO186" s="18">
        <v>101.2319107339649</v>
      </c>
      <c r="BP186" s="43">
        <v>4.3320500109148137</v>
      </c>
      <c r="BQ186" s="18">
        <v>100.96074693089696</v>
      </c>
      <c r="BR186" s="18">
        <v>101.01125255717554</v>
      </c>
      <c r="BS186" s="43">
        <v>4.3415133353758941</v>
      </c>
      <c r="BT186" s="18">
        <v>100.74675387414278</v>
      </c>
      <c r="BU186" s="18">
        <v>100.79715245036796</v>
      </c>
      <c r="BV186" s="43">
        <v>4.3507350092646311</v>
      </c>
      <c r="BW186" s="18">
        <v>100.55318404960329</v>
      </c>
      <c r="BX186" s="18">
        <v>100.60348579249953</v>
      </c>
      <c r="BY186" s="43">
        <v>4.3591103881282747</v>
      </c>
      <c r="BZ186" s="20">
        <v>100.33855773343232</v>
      </c>
      <c r="CA186" s="20">
        <v>100.38875210948706</v>
      </c>
      <c r="CB186" s="21">
        <v>4.3684346182699132</v>
      </c>
      <c r="CC186" s="18">
        <v>100.13053733458575</v>
      </c>
      <c r="CD186" s="18">
        <v>100.18062764840995</v>
      </c>
      <c r="CE186" s="43">
        <v>4.3775100066161396</v>
      </c>
      <c r="CF186" s="18">
        <v>101.21074561252209</v>
      </c>
      <c r="CG186" s="18">
        <v>101.26137630067242</v>
      </c>
      <c r="CH186" s="166">
        <v>4.3307894482675318</v>
      </c>
      <c r="CI186" s="18">
        <v>100.99902146530448</v>
      </c>
      <c r="CJ186" s="18">
        <v>101.04954623842369</v>
      </c>
      <c r="CK186" s="43">
        <v>4.3398680778365168</v>
      </c>
      <c r="CL186" s="18">
        <v>100.77991631919912</v>
      </c>
      <c r="CM186" s="18">
        <v>100.83033148494158</v>
      </c>
      <c r="CN186" s="43">
        <v>4.3493033647865538</v>
      </c>
      <c r="CO186" s="18">
        <v>100.56048185312936</v>
      </c>
      <c r="CP186" s="18">
        <v>100.61078724675274</v>
      </c>
      <c r="CQ186" s="43">
        <v>4.3587940418799791</v>
      </c>
      <c r="CR186" s="18">
        <v>100.34781189554421</v>
      </c>
      <c r="CS186" s="18">
        <v>100.39801090099471</v>
      </c>
      <c r="CT186" s="43">
        <v>4.3680317574464524</v>
      </c>
      <c r="CU186" s="18">
        <v>100.12772796680352</v>
      </c>
      <c r="CV186" s="18">
        <v>100.17781687524113</v>
      </c>
      <c r="CW186" s="43">
        <v>4.3776328300920007</v>
      </c>
      <c r="CX186" s="18">
        <v>101.19097935018105</v>
      </c>
      <c r="CY186" s="18">
        <v>101.24160015025618</v>
      </c>
      <c r="CZ186" s="43">
        <v>4.3316354082624633</v>
      </c>
      <c r="DA186" s="18">
        <v>100.97564001532224</v>
      </c>
      <c r="DB186" s="18">
        <v>101.02615309186817</v>
      </c>
      <c r="DC186" s="43">
        <v>4.3408729975218598</v>
      </c>
      <c r="DD186" s="166">
        <v>100.75996968644797</v>
      </c>
      <c r="DE186" s="166">
        <v>100.81037487388491</v>
      </c>
      <c r="DF186" s="43">
        <v>4.3501643610453922</v>
      </c>
      <c r="DG186" s="18">
        <v>100.55791347047811</v>
      </c>
      <c r="DH186" s="18">
        <v>100.60821757926774</v>
      </c>
      <c r="DI186" s="43">
        <v>4.3589053712683006</v>
      </c>
      <c r="DJ186">
        <v>100.34160106203896</v>
      </c>
      <c r="DK186">
        <v>100.39179696051922</v>
      </c>
      <c r="DL186">
        <v>4.3683021250477676</v>
      </c>
      <c r="DM186" s="166">
        <v>100.13194990396885</v>
      </c>
      <c r="DN186" s="166">
        <v>100.18204092443105</v>
      </c>
      <c r="DO186" s="166">
        <v>4.377448252734232</v>
      </c>
      <c r="DP186" s="43">
        <v>101.19176202379248</v>
      </c>
      <c r="DQ186" s="43">
        <v>101.24238321540017</v>
      </c>
      <c r="DR186" s="43">
        <v>4.331601904974641</v>
      </c>
      <c r="DS186" s="18">
        <v>100.98324218316957</v>
      </c>
      <c r="DT186" s="18">
        <v>101.03375906270091</v>
      </c>
      <c r="DU186" s="43">
        <v>4.340546210181528</v>
      </c>
    </row>
    <row r="187" spans="1:125" x14ac:dyDescent="0.35">
      <c r="A187" s="9" t="s">
        <v>307</v>
      </c>
      <c r="B187" s="191" t="s">
        <v>149</v>
      </c>
      <c r="C187" s="16">
        <v>43480</v>
      </c>
      <c r="D187" s="16">
        <v>47133</v>
      </c>
      <c r="E187" s="30"/>
      <c r="F187" s="18"/>
      <c r="G187" s="18"/>
      <c r="H187" s="43"/>
      <c r="I187" s="18"/>
      <c r="J187" s="18"/>
      <c r="K187" s="43"/>
      <c r="L187" s="18"/>
      <c r="M187" s="18"/>
      <c r="N187" s="64"/>
      <c r="O187" s="18"/>
      <c r="P187" s="18"/>
      <c r="Q187" s="64"/>
      <c r="R187" s="18"/>
      <c r="S187" s="18"/>
      <c r="T187" s="43"/>
      <c r="U187" s="18"/>
      <c r="V187" s="18"/>
      <c r="W187" s="43"/>
      <c r="X187" s="18"/>
      <c r="Y187" s="18"/>
      <c r="Z187" s="43"/>
      <c r="AA187" s="18"/>
      <c r="AB187" s="18"/>
      <c r="AC187" s="43"/>
      <c r="AD187" s="18"/>
      <c r="AE187" s="18"/>
      <c r="AF187" s="43"/>
      <c r="AG187" s="18"/>
      <c r="AH187" s="18"/>
      <c r="AI187" s="43"/>
      <c r="AJ187" s="18"/>
      <c r="AK187" s="18"/>
      <c r="AL187" s="43"/>
      <c r="AM187" s="18"/>
      <c r="AN187" s="18"/>
      <c r="AO187" s="43"/>
      <c r="AP187" s="18"/>
      <c r="AQ187" s="18"/>
      <c r="AR187" s="43"/>
      <c r="AS187" s="18"/>
      <c r="AT187" s="18"/>
      <c r="AU187" s="43"/>
      <c r="AV187" s="18"/>
      <c r="AW187" s="18"/>
      <c r="AX187" s="43"/>
      <c r="AY187" s="128"/>
      <c r="AZ187" s="128"/>
      <c r="BA187" s="43"/>
      <c r="BB187" s="18"/>
      <c r="BC187" s="18"/>
      <c r="BD187" s="43"/>
      <c r="BE187" s="18"/>
      <c r="BF187" s="18"/>
      <c r="BG187" s="43"/>
      <c r="BH187" s="18"/>
      <c r="BI187" s="18"/>
      <c r="BJ187" s="43"/>
      <c r="BK187" s="18"/>
      <c r="BL187" s="18"/>
      <c r="BM187" s="43"/>
      <c r="BN187" s="18"/>
      <c r="BO187" s="18"/>
      <c r="BP187" s="43"/>
      <c r="BQ187" s="18">
        <v>99.950000000000017</v>
      </c>
      <c r="BR187" s="18">
        <v>100.00000000000001</v>
      </c>
      <c r="BS187" s="43">
        <v>4.5</v>
      </c>
      <c r="BT187" s="18">
        <v>99.95</v>
      </c>
      <c r="BU187" s="18">
        <v>100</v>
      </c>
      <c r="BV187" s="43">
        <v>4.5</v>
      </c>
      <c r="BW187" s="18">
        <v>99.95</v>
      </c>
      <c r="BX187" s="18">
        <v>100</v>
      </c>
      <c r="BY187" s="43">
        <v>4.5</v>
      </c>
      <c r="BZ187" s="20">
        <v>99.248606209299581</v>
      </c>
      <c r="CA187" s="20">
        <v>99.298255336968055</v>
      </c>
      <c r="CB187" s="21">
        <v>4.59</v>
      </c>
      <c r="CC187" s="18">
        <v>99.253308797660765</v>
      </c>
      <c r="CD187" s="18">
        <v>99.302960277799656</v>
      </c>
      <c r="CE187" s="43">
        <v>4.59</v>
      </c>
      <c r="CF187" s="18">
        <v>99.25818660139312</v>
      </c>
      <c r="CG187" s="18">
        <v>99.307840521653944</v>
      </c>
      <c r="CH187" s="166">
        <v>4.59</v>
      </c>
      <c r="CI187" s="18">
        <v>98.581474353400608</v>
      </c>
      <c r="CJ187" s="18">
        <v>98.630789748274736</v>
      </c>
      <c r="CK187" s="43">
        <v>4.68</v>
      </c>
      <c r="CL187" s="18">
        <v>100.38237289844167</v>
      </c>
      <c r="CM187" s="18">
        <v>100.43258919303818</v>
      </c>
      <c r="CN187" s="43">
        <v>4.4433333333333334</v>
      </c>
      <c r="CO187" s="18">
        <v>100.37922312494989</v>
      </c>
      <c r="CP187" s="18">
        <v>100.42943784387182</v>
      </c>
      <c r="CQ187" s="43">
        <v>4.4433333333333334</v>
      </c>
      <c r="CR187" s="18">
        <v>99.451383076174736</v>
      </c>
      <c r="CS187" s="18">
        <v>99.501133642996223</v>
      </c>
      <c r="CT187" s="43">
        <v>4.5666666666666664</v>
      </c>
      <c r="CU187" s="18">
        <v>99.455073617724125</v>
      </c>
      <c r="CV187" s="18">
        <v>99.504826030739494</v>
      </c>
      <c r="CW187" s="43">
        <v>4.5666666666666664</v>
      </c>
      <c r="CX187" s="18">
        <v>99.458658610342027</v>
      </c>
      <c r="CY187" s="18">
        <v>99.508412816750393</v>
      </c>
      <c r="CZ187" s="43">
        <v>4.5666666666666664</v>
      </c>
      <c r="DA187" s="18">
        <v>99.462377106561775</v>
      </c>
      <c r="DB187" s="18">
        <v>99.512133173148342</v>
      </c>
      <c r="DC187" s="43">
        <v>4.5666666666666664</v>
      </c>
      <c r="DD187" s="166">
        <v>99.105016547061524</v>
      </c>
      <c r="DE187" s="166">
        <v>99.154593843983506</v>
      </c>
      <c r="DF187" s="43">
        <v>4.6166666666666671</v>
      </c>
      <c r="DG187" s="18">
        <v>99.111122871813208</v>
      </c>
      <c r="DH187" s="18">
        <v>99.160703223424917</v>
      </c>
      <c r="DI187" s="43">
        <v>4.6166666666666671</v>
      </c>
      <c r="DJ187">
        <v>99.117674855909286</v>
      </c>
      <c r="DK187">
        <v>99.167258485151862</v>
      </c>
      <c r="DL187">
        <v>4.6166666666666671</v>
      </c>
      <c r="DM187" s="166">
        <v>99.784157520097011</v>
      </c>
      <c r="DN187" s="166">
        <v>99.8340745573757</v>
      </c>
      <c r="DO187" s="166">
        <v>4.5233333333333325</v>
      </c>
      <c r="DP187" s="43">
        <v>98.203956585199876</v>
      </c>
      <c r="DQ187" s="43">
        <v>98.253083126763258</v>
      </c>
      <c r="DR187" s="43">
        <v>4.75</v>
      </c>
      <c r="DS187" s="18">
        <v>98.217543305432898</v>
      </c>
      <c r="DT187" s="18">
        <v>98.266676643754764</v>
      </c>
      <c r="DU187" s="43">
        <v>4.75</v>
      </c>
    </row>
    <row r="188" spans="1:125" x14ac:dyDescent="0.35">
      <c r="A188" s="9" t="s">
        <v>111</v>
      </c>
      <c r="B188" s="191" t="s">
        <v>9</v>
      </c>
      <c r="C188" s="16">
        <v>39832</v>
      </c>
      <c r="D188" s="16">
        <v>47137</v>
      </c>
      <c r="E188" s="30">
        <v>4.53125</v>
      </c>
      <c r="F188" s="18">
        <v>96.77037855625656</v>
      </c>
      <c r="G188" s="18">
        <v>96.818787950231666</v>
      </c>
      <c r="H188" s="43">
        <v>4.8899999999999997</v>
      </c>
      <c r="I188" s="18">
        <v>96.35391496470514</v>
      </c>
      <c r="J188" s="18">
        <v>96.402116022716498</v>
      </c>
      <c r="K188" s="43">
        <v>4.9400000000000004</v>
      </c>
      <c r="L188" s="18">
        <v>100.20076771034942</v>
      </c>
      <c r="M188" s="18">
        <v>100.25089315692789</v>
      </c>
      <c r="N188" s="64">
        <v>4.5199098554733084</v>
      </c>
      <c r="O188" s="18">
        <v>99.993021051274098</v>
      </c>
      <c r="P188" s="18">
        <v>100.04304257256037</v>
      </c>
      <c r="Q188" s="64">
        <v>4.5293004725576225</v>
      </c>
      <c r="R188" s="18">
        <v>101.07843886533068</v>
      </c>
      <c r="S188" s="18">
        <v>101.12900336701418</v>
      </c>
      <c r="T188" s="43">
        <v>4.4806631620360493</v>
      </c>
      <c r="U188" s="18">
        <v>100.85776408594464</v>
      </c>
      <c r="V188" s="18">
        <v>100.90821819504215</v>
      </c>
      <c r="W188" s="43">
        <v>4.4904667638087679</v>
      </c>
      <c r="X188" s="18">
        <v>100.64387012582465</v>
      </c>
      <c r="Y188" s="18">
        <v>100.69421723444187</v>
      </c>
      <c r="Z188" s="43">
        <v>4.5000101539595789</v>
      </c>
      <c r="AA188" s="18">
        <v>100.42249683272607</v>
      </c>
      <c r="AB188" s="18">
        <v>100.47273319932573</v>
      </c>
      <c r="AC188" s="43">
        <v>4.509930063324294</v>
      </c>
      <c r="AD188" s="18">
        <v>100.20792582258436</v>
      </c>
      <c r="AE188" s="18">
        <v>100.25805485000936</v>
      </c>
      <c r="AF188" s="43">
        <v>4.5195869865807365</v>
      </c>
      <c r="AG188" s="18">
        <v>99.985851804730274</v>
      </c>
      <c r="AH188" s="18">
        <v>100.03586973960007</v>
      </c>
      <c r="AI188" s="43">
        <v>4.529625235223266</v>
      </c>
      <c r="AJ188" s="18">
        <v>101.00602822035545</v>
      </c>
      <c r="AK188" s="18">
        <v>101.05655649860475</v>
      </c>
      <c r="AL188" s="43">
        <v>4.4838753238762505</v>
      </c>
      <c r="AM188" s="18">
        <v>100.81592826274418</v>
      </c>
      <c r="AN188" s="18">
        <v>100.86636144346591</v>
      </c>
      <c r="AO188" s="43">
        <v>4.4923301833780318</v>
      </c>
      <c r="AP188" s="18">
        <v>100.59862469545268</v>
      </c>
      <c r="AQ188" s="18">
        <v>100.6489491700377</v>
      </c>
      <c r="AR188" s="43">
        <v>4.5020340871565834</v>
      </c>
      <c r="AS188" s="18">
        <v>100.40098293373393</v>
      </c>
      <c r="AT188" s="18">
        <v>100.45120853800293</v>
      </c>
      <c r="AU188" s="43">
        <v>4.5108964500767819</v>
      </c>
      <c r="AV188" s="18">
        <v>100.18936161045791</v>
      </c>
      <c r="AW188" s="18">
        <v>100.23948135113346</v>
      </c>
      <c r="AX188" s="43">
        <v>4.5204244265064357</v>
      </c>
      <c r="AY188" s="128">
        <v>99.984222749296919</v>
      </c>
      <c r="AZ188" s="128">
        <v>100.03423986923153</v>
      </c>
      <c r="BA188" s="43">
        <v>4.5296990369731587</v>
      </c>
      <c r="BB188" s="18">
        <v>101.04372566947544</v>
      </c>
      <c r="BC188" s="18">
        <v>101.09427280587838</v>
      </c>
      <c r="BD188" s="43">
        <v>4.4822024771877276</v>
      </c>
      <c r="BE188" s="18">
        <v>100.82986884823842</v>
      </c>
      <c r="BF188" s="18">
        <v>100.88030900273978</v>
      </c>
      <c r="BG188" s="43">
        <v>4.4917090805867153</v>
      </c>
      <c r="BH188" s="18">
        <v>100.62256962227093</v>
      </c>
      <c r="BI188" s="18">
        <v>100.67290607530857</v>
      </c>
      <c r="BJ188" s="43">
        <v>4.5009627482198526</v>
      </c>
      <c r="BK188" s="18">
        <v>100.40800745937067</v>
      </c>
      <c r="BL188" s="18">
        <v>100.45823657765949</v>
      </c>
      <c r="BM188" s="43">
        <v>4.510580868595186</v>
      </c>
      <c r="BN188" s="18">
        <v>100.20696271231189</v>
      </c>
      <c r="BO188" s="18">
        <v>100.25709125794086</v>
      </c>
      <c r="BP188" s="43">
        <v>4.5196304252853565</v>
      </c>
      <c r="BQ188" s="18">
        <v>99.984754689054512</v>
      </c>
      <c r="BR188" s="18">
        <v>100.03477207509205</v>
      </c>
      <c r="BS188" s="43">
        <v>4.5296749380291228</v>
      </c>
      <c r="BT188" s="18">
        <v>101.08282547212102</v>
      </c>
      <c r="BU188" s="18">
        <v>101.13339216820512</v>
      </c>
      <c r="BV188" s="43">
        <v>4.4804687184462502</v>
      </c>
      <c r="BW188" s="18">
        <v>100.87883742623322</v>
      </c>
      <c r="BX188" s="18">
        <v>100.92930207727184</v>
      </c>
      <c r="BY188" s="43">
        <v>4.4895287163789739</v>
      </c>
      <c r="BZ188" s="20">
        <v>100.65265901676676</v>
      </c>
      <c r="CA188" s="20">
        <v>100.70301052202777</v>
      </c>
      <c r="CB188" s="21">
        <v>4.4996172175099316</v>
      </c>
      <c r="CC188" s="18">
        <v>100.43344150211053</v>
      </c>
      <c r="CD188" s="18">
        <v>100.48368334378242</v>
      </c>
      <c r="CE188" s="43">
        <v>4.5094385966101012</v>
      </c>
      <c r="CF188" s="18">
        <v>100.20656984799686</v>
      </c>
      <c r="CG188" s="18">
        <v>100.2566981970954</v>
      </c>
      <c r="CH188" s="166">
        <v>4.5196481446975056</v>
      </c>
      <c r="CI188" s="18">
        <v>99.986680424076653</v>
      </c>
      <c r="CJ188" s="18">
        <v>100.03669877346339</v>
      </c>
      <c r="CK188" s="43">
        <v>4.5295876968722997</v>
      </c>
      <c r="CL188" s="18">
        <v>101.11214691345374</v>
      </c>
      <c r="CM188" s="18">
        <v>101.16272827759254</v>
      </c>
      <c r="CN188" s="43">
        <v>4.4791694304310967</v>
      </c>
      <c r="CO188" s="18">
        <v>100.88338971373663</v>
      </c>
      <c r="CP188" s="18">
        <v>100.93385664205766</v>
      </c>
      <c r="CQ188" s="43">
        <v>4.4893261297536649</v>
      </c>
      <c r="CR188" s="18">
        <v>100.66167905288498</v>
      </c>
      <c r="CS188" s="18">
        <v>100.71203507042019</v>
      </c>
      <c r="CT188" s="43">
        <v>4.4992140182964677</v>
      </c>
      <c r="CU188" s="18">
        <v>100.43223370059945</v>
      </c>
      <c r="CV188" s="18">
        <v>100.48247493806848</v>
      </c>
      <c r="CW188" s="43">
        <v>4.5094928272744053</v>
      </c>
      <c r="CX188" s="18">
        <v>100.20985608473657</v>
      </c>
      <c r="CY188" s="18">
        <v>100.25998607777545</v>
      </c>
      <c r="CZ188" s="43">
        <v>4.519499929398493</v>
      </c>
      <c r="DA188" s="18">
        <v>99.979720509766622</v>
      </c>
      <c r="DB188" s="18">
        <v>100.02973537745534</v>
      </c>
      <c r="DC188" s="43">
        <v>4.5299030162397607</v>
      </c>
      <c r="DD188" s="166">
        <v>101.08674536546235</v>
      </c>
      <c r="DE188" s="166">
        <v>101.13731402247357</v>
      </c>
      <c r="DF188" s="43">
        <v>4.4802949769786427</v>
      </c>
      <c r="DG188" s="18">
        <v>100.87473230676785</v>
      </c>
      <c r="DH188" s="18">
        <v>100.92519490421996</v>
      </c>
      <c r="DI188" s="43">
        <v>4.4897114187396392</v>
      </c>
      <c r="DJ188">
        <v>100.64775799362613</v>
      </c>
      <c r="DK188">
        <v>100.6981070471497</v>
      </c>
      <c r="DL188">
        <v>4.4998363255014713</v>
      </c>
      <c r="DM188" s="166">
        <v>100.42777074593137</v>
      </c>
      <c r="DN188" s="166">
        <v>100.47800975080676</v>
      </c>
      <c r="DO188" s="166">
        <v>4.5096932266451635</v>
      </c>
      <c r="DP188" s="43">
        <v>100.20010421732273</v>
      </c>
      <c r="DQ188" s="43">
        <v>100.25022933198872</v>
      </c>
      <c r="DR188" s="43">
        <v>4.5199397848700276</v>
      </c>
      <c r="DS188" s="18">
        <v>99.979446062980955</v>
      </c>
      <c r="DT188" s="18">
        <v>100.02946079337764</v>
      </c>
      <c r="DU188" s="43">
        <v>4.529915450968808</v>
      </c>
    </row>
    <row r="189" spans="1:125" x14ac:dyDescent="0.35">
      <c r="A189" s="9" t="s">
        <v>317</v>
      </c>
      <c r="B189" s="191" t="s">
        <v>149</v>
      </c>
      <c r="C189" s="153">
        <v>43570</v>
      </c>
      <c r="D189" s="153">
        <v>47223</v>
      </c>
      <c r="E189" s="154">
        <v>4.59</v>
      </c>
      <c r="F189" s="18"/>
      <c r="G189" s="18"/>
      <c r="H189" s="43"/>
      <c r="I189" s="18"/>
      <c r="J189" s="18"/>
      <c r="K189" s="43"/>
      <c r="L189" s="18"/>
      <c r="M189" s="18"/>
      <c r="N189" s="64"/>
      <c r="O189" s="18"/>
      <c r="P189" s="18"/>
      <c r="Q189" s="64"/>
      <c r="R189" s="18"/>
      <c r="S189" s="18"/>
      <c r="T189" s="43"/>
      <c r="U189" s="18"/>
      <c r="V189" s="18"/>
      <c r="W189" s="43"/>
      <c r="X189" s="18"/>
      <c r="Y189" s="18"/>
      <c r="Z189" s="43"/>
      <c r="AA189" s="18"/>
      <c r="AB189" s="18"/>
      <c r="AC189" s="43"/>
      <c r="AD189" s="18"/>
      <c r="AE189" s="18"/>
      <c r="AF189" s="43"/>
      <c r="AG189" s="18"/>
      <c r="AH189" s="18"/>
      <c r="AI189" s="43"/>
      <c r="AJ189" s="18"/>
      <c r="AK189" s="18"/>
      <c r="AL189" s="43"/>
      <c r="AM189" s="18"/>
      <c r="AN189" s="18"/>
      <c r="AO189" s="43"/>
      <c r="AP189" s="18"/>
      <c r="AQ189" s="18"/>
      <c r="AR189" s="43"/>
      <c r="AS189" s="18"/>
      <c r="AT189" s="18"/>
      <c r="AU189" s="43"/>
      <c r="AV189" s="18"/>
      <c r="AW189" s="18"/>
      <c r="AX189" s="43"/>
      <c r="AY189" s="128"/>
      <c r="AZ189" s="128"/>
      <c r="BA189" s="43"/>
      <c r="BB189" s="18"/>
      <c r="BC189" s="18"/>
      <c r="BD189" s="43"/>
      <c r="BE189" s="18"/>
      <c r="BF189" s="18"/>
      <c r="BG189" s="43"/>
      <c r="BH189" s="18"/>
      <c r="BI189" s="18"/>
      <c r="BJ189" s="43"/>
      <c r="BK189" s="18"/>
      <c r="BL189" s="18"/>
      <c r="BM189" s="43"/>
      <c r="BN189" s="18"/>
      <c r="BO189" s="18"/>
      <c r="BP189" s="43"/>
      <c r="BQ189" s="18"/>
      <c r="BR189" s="18"/>
      <c r="BS189" s="43"/>
      <c r="BT189" s="18"/>
      <c r="BU189" s="18"/>
      <c r="BV189" s="43"/>
      <c r="BW189" s="18"/>
      <c r="BX189" s="18"/>
      <c r="BY189" s="43"/>
      <c r="BZ189" s="20">
        <v>99.95</v>
      </c>
      <c r="CA189" s="20">
        <v>100</v>
      </c>
      <c r="CB189" s="21">
        <v>4.59</v>
      </c>
      <c r="CC189" s="18">
        <v>99.95</v>
      </c>
      <c r="CD189" s="18">
        <v>100</v>
      </c>
      <c r="CE189" s="43">
        <v>4.59</v>
      </c>
      <c r="CF189" s="18">
        <v>99.95</v>
      </c>
      <c r="CG189" s="18">
        <v>100</v>
      </c>
      <c r="CH189" s="166">
        <v>4.59</v>
      </c>
      <c r="CI189" s="18">
        <v>99.251697489453221</v>
      </c>
      <c r="CJ189" s="18">
        <v>99.301348163534982</v>
      </c>
      <c r="CK189" s="43">
        <v>4.68</v>
      </c>
      <c r="CL189" s="18">
        <v>99.256515311599287</v>
      </c>
      <c r="CM189" s="18">
        <v>99.306168395797187</v>
      </c>
      <c r="CN189" s="43">
        <v>4.68</v>
      </c>
      <c r="CO189" s="18">
        <v>99.261352100215461</v>
      </c>
      <c r="CP189" s="18">
        <v>99.311007604017462</v>
      </c>
      <c r="CQ189" s="43">
        <v>4.68</v>
      </c>
      <c r="CR189" s="18">
        <v>98.287972811060911</v>
      </c>
      <c r="CS189" s="18">
        <v>98.337141381751778</v>
      </c>
      <c r="CT189" s="43">
        <v>4.8099999999999996</v>
      </c>
      <c r="CU189" s="18">
        <v>100.12696065681398</v>
      </c>
      <c r="CV189" s="18">
        <v>100.17704918140467</v>
      </c>
      <c r="CW189" s="43">
        <v>4.5666666666666664</v>
      </c>
      <c r="CX189" s="18">
        <v>100.12571980182751</v>
      </c>
      <c r="CY189" s="18">
        <v>100.17580770568036</v>
      </c>
      <c r="CZ189" s="43">
        <v>4.5666666666666664</v>
      </c>
      <c r="DA189" s="18">
        <v>100.12443273792859</v>
      </c>
      <c r="DB189" s="18">
        <v>100.17451999792755</v>
      </c>
      <c r="DC189" s="43">
        <v>4.5666666666666664</v>
      </c>
      <c r="DD189" s="166">
        <v>99.752561433044619</v>
      </c>
      <c r="DE189" s="166">
        <v>99.802462664376804</v>
      </c>
      <c r="DF189" s="43">
        <v>4.6166666666666671</v>
      </c>
      <c r="DG189" s="18">
        <v>99.753941544685219</v>
      </c>
      <c r="DH189" s="18">
        <v>99.803843466418428</v>
      </c>
      <c r="DI189" s="43">
        <v>4.6166666666666671</v>
      </c>
      <c r="DJ189">
        <v>99.755422381340281</v>
      </c>
      <c r="DK189">
        <v>99.805325043862211</v>
      </c>
      <c r="DL189">
        <v>4.6166666666666671</v>
      </c>
      <c r="DM189" s="166">
        <v>100.43479618418783</v>
      </c>
      <c r="DN189" s="166">
        <v>100.4850387035396</v>
      </c>
      <c r="DO189" s="166">
        <v>4.5233333333333325</v>
      </c>
      <c r="DP189" s="43">
        <v>98.806646116424048</v>
      </c>
      <c r="DQ189" s="43">
        <v>98.856074153500799</v>
      </c>
      <c r="DR189" s="43">
        <v>4.75</v>
      </c>
      <c r="DS189" s="18">
        <v>98.815241543711494</v>
      </c>
      <c r="DT189" s="18">
        <v>98.864673880651821</v>
      </c>
      <c r="DU189" s="43">
        <v>4.75</v>
      </c>
    </row>
    <row r="190" spans="1:125" x14ac:dyDescent="0.35">
      <c r="A190" s="9" t="s">
        <v>123</v>
      </c>
      <c r="B190" s="191" t="s">
        <v>9</v>
      </c>
      <c r="C190" s="16">
        <v>40294</v>
      </c>
      <c r="D190" s="16">
        <v>47234</v>
      </c>
      <c r="E190" s="30">
        <v>4.34375</v>
      </c>
      <c r="F190" s="18">
        <v>95.028710435186838</v>
      </c>
      <c r="G190" s="18">
        <v>95.076248559466563</v>
      </c>
      <c r="H190" s="43">
        <v>4.8899999999999997</v>
      </c>
      <c r="I190" s="18">
        <v>94.6173830197028</v>
      </c>
      <c r="J190" s="18">
        <v>94.664715377391488</v>
      </c>
      <c r="K190" s="43">
        <v>4.9400000000000004</v>
      </c>
      <c r="L190" s="18">
        <v>100.83277119337218</v>
      </c>
      <c r="M190" s="18">
        <v>100.88321279977207</v>
      </c>
      <c r="N190" s="64">
        <v>4.305721318195185</v>
      </c>
      <c r="O190" s="18">
        <v>100.64080547850058</v>
      </c>
      <c r="P190" s="18">
        <v>100.69115105402759</v>
      </c>
      <c r="Q190" s="64">
        <v>4.3139341983182664</v>
      </c>
      <c r="R190" s="18">
        <v>100.42864625262702</v>
      </c>
      <c r="S190" s="18">
        <v>100.47888569547474</v>
      </c>
      <c r="T190" s="43">
        <v>4.3230475437046261</v>
      </c>
      <c r="U190" s="18">
        <v>100.22278130924028</v>
      </c>
      <c r="V190" s="18">
        <v>100.27291776812433</v>
      </c>
      <c r="W190" s="43">
        <v>4.3319274004220016</v>
      </c>
      <c r="X190" s="18">
        <v>100.02324211353624</v>
      </c>
      <c r="Y190" s="18">
        <v>100.07327875291269</v>
      </c>
      <c r="Z190" s="43">
        <v>4.3405692849586712</v>
      </c>
      <c r="AA190" s="18">
        <v>100.97111513868134</v>
      </c>
      <c r="AB190" s="18">
        <v>101.02162595165717</v>
      </c>
      <c r="AC190" s="43">
        <v>4.2998219035582093</v>
      </c>
      <c r="AD190" s="18">
        <v>100.78270632431378</v>
      </c>
      <c r="AE190" s="18">
        <v>100.83312288575665</v>
      </c>
      <c r="AF190" s="43">
        <v>4.30786023053302</v>
      </c>
      <c r="AG190" s="18">
        <v>100.5876899638196</v>
      </c>
      <c r="AH190" s="18">
        <v>100.63800896830375</v>
      </c>
      <c r="AI190" s="43">
        <v>4.3162121792056487</v>
      </c>
      <c r="AJ190" s="18">
        <v>100.39234042406621</v>
      </c>
      <c r="AK190" s="18">
        <v>100.44256170491866</v>
      </c>
      <c r="AL190" s="43">
        <v>4.3246109281453018</v>
      </c>
      <c r="AM190" s="18">
        <v>100.21560883034195</v>
      </c>
      <c r="AN190" s="18">
        <v>100.26574170119254</v>
      </c>
      <c r="AO190" s="43">
        <v>4.3322374385311475</v>
      </c>
      <c r="AP190" s="18">
        <v>100.01332881108704</v>
      </c>
      <c r="AQ190" s="18">
        <v>100.0633604913327</v>
      </c>
      <c r="AR190" s="43">
        <v>4.3409995213745063</v>
      </c>
      <c r="AS190" s="18">
        <v>101.00165541582052</v>
      </c>
      <c r="AT190" s="18">
        <v>101.0521815065738</v>
      </c>
      <c r="AU190" s="43">
        <v>4.2985217490999181</v>
      </c>
      <c r="AV190" s="18">
        <v>100.8035798193019</v>
      </c>
      <c r="AW190" s="18">
        <v>100.85400682271326</v>
      </c>
      <c r="AX190" s="43">
        <v>4.3069681977392165</v>
      </c>
      <c r="AY190" s="128">
        <v>100.61157791071727</v>
      </c>
      <c r="AZ190" s="128">
        <v>100.66190886514984</v>
      </c>
      <c r="BA190" s="43">
        <v>4.3151873921038364</v>
      </c>
      <c r="BB190" s="18">
        <v>100.41284902210404</v>
      </c>
      <c r="BC190" s="18">
        <v>100.46308056238523</v>
      </c>
      <c r="BD190" s="43">
        <v>4.3237276576469625</v>
      </c>
      <c r="BE190" s="18">
        <v>100.21378730729546</v>
      </c>
      <c r="BF190" s="18">
        <v>100.26391926692892</v>
      </c>
      <c r="BG190" s="43">
        <v>4.3323161828890759</v>
      </c>
      <c r="BH190" s="18">
        <v>100.02082951824349</v>
      </c>
      <c r="BI190" s="18">
        <v>100.07086495071884</v>
      </c>
      <c r="BJ190" s="43">
        <v>4.3406739835207127</v>
      </c>
      <c r="BK190" s="18">
        <v>101.05273977039471</v>
      </c>
      <c r="BL190" s="18">
        <v>101.10329141610275</v>
      </c>
      <c r="BM190" s="43">
        <v>4.2963487530022881</v>
      </c>
      <c r="BN190" s="18">
        <v>100.85599262084455</v>
      </c>
      <c r="BO190" s="18">
        <v>100.90644584376642</v>
      </c>
      <c r="BP190" s="43">
        <v>4.3047299542443831</v>
      </c>
      <c r="BQ190" s="18">
        <v>100.6385604344316</v>
      </c>
      <c r="BR190" s="18">
        <v>100.68890488687502</v>
      </c>
      <c r="BS190" s="43">
        <v>4.3140304335221904</v>
      </c>
      <c r="BT190" s="18">
        <v>100.42759043997332</v>
      </c>
      <c r="BU190" s="18">
        <v>100.47782935465064</v>
      </c>
      <c r="BV190" s="43">
        <v>4.3230929926522625</v>
      </c>
      <c r="BW190" s="18">
        <v>100.23675516040957</v>
      </c>
      <c r="BX190" s="18">
        <v>100.28689860971443</v>
      </c>
      <c r="BY190" s="43">
        <v>4.3313234931160158</v>
      </c>
      <c r="BZ190" s="20">
        <v>100.02516085253822</v>
      </c>
      <c r="CA190" s="20">
        <v>100.07519845176409</v>
      </c>
      <c r="CB190" s="21">
        <v>4.3404860217126355</v>
      </c>
      <c r="CC190" s="18">
        <v>101.09342347333437</v>
      </c>
      <c r="CD190" s="18">
        <v>101.1439954710699</v>
      </c>
      <c r="CE190" s="43">
        <v>4.294619744621853</v>
      </c>
      <c r="CF190" s="18">
        <v>100.87798431900937</v>
      </c>
      <c r="CG190" s="18">
        <v>100.92844854328101</v>
      </c>
      <c r="CH190" s="166">
        <v>4.3037915104156941</v>
      </c>
      <c r="CI190" s="18">
        <v>100.66918650965381</v>
      </c>
      <c r="CJ190" s="18">
        <v>100.71954628279521</v>
      </c>
      <c r="CK190" s="43">
        <v>4.3127179979582513</v>
      </c>
      <c r="CL190" s="18">
        <v>100.45310971762729</v>
      </c>
      <c r="CM190" s="18">
        <v>100.50336139832645</v>
      </c>
      <c r="CN190" s="43">
        <v>4.3219947468068778</v>
      </c>
      <c r="CO190" s="18">
        <v>100.23670815732071</v>
      </c>
      <c r="CP190" s="18">
        <v>100.28685158311225</v>
      </c>
      <c r="CQ190" s="43">
        <v>4.3313255241641899</v>
      </c>
      <c r="CR190" s="18">
        <v>100.02697761008235</v>
      </c>
      <c r="CS190" s="18">
        <v>100.07701611814142</v>
      </c>
      <c r="CT190" s="43">
        <v>4.3404071868731391</v>
      </c>
      <c r="CU190" s="18">
        <v>101.0683845596361</v>
      </c>
      <c r="CV190" s="18">
        <v>101.11894403165192</v>
      </c>
      <c r="CW190" s="43">
        <v>4.2956837035801456</v>
      </c>
      <c r="CX190" s="18">
        <v>100.86322451794388</v>
      </c>
      <c r="CY190" s="18">
        <v>100.91368135862318</v>
      </c>
      <c r="CZ190" s="43">
        <v>4.3044213049401572</v>
      </c>
      <c r="DA190" s="18">
        <v>100.65090520743252</v>
      </c>
      <c r="DB190" s="18">
        <v>100.70125583535018</v>
      </c>
      <c r="DC190" s="43">
        <v>4.3135013202836046</v>
      </c>
      <c r="DD190" s="166">
        <v>100.43825954492793</v>
      </c>
      <c r="DE190" s="166">
        <v>100.48850379682634</v>
      </c>
      <c r="DF190" s="43">
        <v>4.3226337699110866</v>
      </c>
      <c r="DG190" s="18">
        <v>100.2390370643375</v>
      </c>
      <c r="DH190" s="18">
        <v>100.28918165516507</v>
      </c>
      <c r="DI190" s="43">
        <v>4.3312248921679073</v>
      </c>
      <c r="DJ190">
        <v>100.02575832710643</v>
      </c>
      <c r="DK190">
        <v>100.07579622521904</v>
      </c>
      <c r="DL190">
        <v>4.3404600950907826</v>
      </c>
      <c r="DM190" s="166">
        <v>101.07593885542479</v>
      </c>
      <c r="DN190" s="166">
        <v>101.12650210647803</v>
      </c>
      <c r="DO190" s="166">
        <v>4.2953626492750461</v>
      </c>
      <c r="DP190" s="43">
        <v>100.86380896728475</v>
      </c>
      <c r="DQ190" s="43">
        <v>100.91426610033491</v>
      </c>
      <c r="DR190" s="43">
        <v>4.3043963632269673</v>
      </c>
      <c r="DS190" s="18">
        <v>100.65821180295139</v>
      </c>
      <c r="DT190" s="18">
        <v>100.70856608599438</v>
      </c>
      <c r="DU190" s="43">
        <v>4.3131882111109601</v>
      </c>
    </row>
    <row r="191" spans="1:125" x14ac:dyDescent="0.35">
      <c r="A191" s="9" t="s">
        <v>359</v>
      </c>
      <c r="B191" s="15" t="s">
        <v>149</v>
      </c>
      <c r="C191" s="16">
        <v>43725</v>
      </c>
      <c r="D191" s="16">
        <v>47314</v>
      </c>
      <c r="E191" s="30">
        <v>4.68</v>
      </c>
      <c r="F191" s="18"/>
      <c r="G191" s="18"/>
      <c r="H191" s="43"/>
      <c r="I191" s="18"/>
      <c r="J191" s="18"/>
      <c r="K191" s="43"/>
      <c r="L191" s="18"/>
      <c r="M191" s="18"/>
      <c r="N191" s="64"/>
      <c r="O191" s="18"/>
      <c r="P191" s="18"/>
      <c r="Q191" s="64"/>
      <c r="R191" s="18"/>
      <c r="S191" s="18"/>
      <c r="T191" s="43"/>
      <c r="U191" s="18"/>
      <c r="V191" s="18"/>
      <c r="W191" s="43"/>
      <c r="X191" s="18"/>
      <c r="Y191" s="18"/>
      <c r="Z191" s="43"/>
      <c r="AA191" s="18"/>
      <c r="AB191" s="18"/>
      <c r="AC191" s="43"/>
      <c r="AD191" s="18"/>
      <c r="AE191" s="18"/>
      <c r="AF191" s="43"/>
      <c r="AG191" s="18"/>
      <c r="AH191" s="18"/>
      <c r="AI191" s="43"/>
      <c r="AJ191" s="18"/>
      <c r="AK191" s="18"/>
      <c r="AL191" s="43"/>
      <c r="AM191" s="18"/>
      <c r="AN191" s="18"/>
      <c r="AO191" s="43"/>
      <c r="AP191" s="18"/>
      <c r="AQ191" s="18"/>
      <c r="AR191" s="43"/>
      <c r="AS191" s="18"/>
      <c r="AT191" s="18"/>
      <c r="AU191" s="43"/>
      <c r="AV191" s="18"/>
      <c r="AW191" s="18"/>
      <c r="AX191" s="43"/>
      <c r="AY191" s="128"/>
      <c r="AZ191" s="128"/>
      <c r="BA191" s="43"/>
      <c r="BB191" s="18"/>
      <c r="BC191" s="18"/>
      <c r="BD191" s="43"/>
      <c r="BE191" s="18"/>
      <c r="BF191" s="18"/>
      <c r="BG191" s="43"/>
      <c r="BH191" s="18"/>
      <c r="BI191" s="18"/>
      <c r="BJ191" s="43"/>
      <c r="BK191" s="18"/>
      <c r="BL191" s="18"/>
      <c r="BM191" s="43"/>
      <c r="BN191" s="18"/>
      <c r="BO191" s="18"/>
      <c r="BP191" s="43"/>
      <c r="BQ191" s="18"/>
      <c r="BR191" s="18"/>
      <c r="BS191" s="43"/>
      <c r="BT191" s="18"/>
      <c r="BU191" s="18"/>
      <c r="BV191" s="43"/>
      <c r="BW191" s="18"/>
      <c r="BX191" s="18"/>
      <c r="BY191" s="43"/>
      <c r="BZ191" s="20"/>
      <c r="CA191" s="20"/>
      <c r="CB191" s="21"/>
      <c r="CC191" s="18"/>
      <c r="CD191" s="18"/>
      <c r="CE191" s="43"/>
      <c r="CF191" s="18"/>
      <c r="CG191" s="18"/>
      <c r="CH191" s="166"/>
      <c r="CI191" s="18"/>
      <c r="CJ191" s="18"/>
      <c r="CK191" s="43"/>
      <c r="CL191" s="18"/>
      <c r="CM191" s="18"/>
      <c r="CN191" s="43"/>
      <c r="CO191" s="18"/>
      <c r="CP191" s="18"/>
      <c r="CQ191" s="43"/>
      <c r="CR191" s="18">
        <v>98.947640007340468</v>
      </c>
      <c r="CS191" s="18">
        <v>98.997138576628771</v>
      </c>
      <c r="CT191" s="43">
        <v>4.8099999999999996</v>
      </c>
      <c r="CU191" s="18">
        <v>98.954512450574867</v>
      </c>
      <c r="CV191" s="18">
        <v>99.004014457803763</v>
      </c>
      <c r="CW191" s="43">
        <v>4.8099999999999996</v>
      </c>
      <c r="CX191" s="18">
        <v>98.961189669413287</v>
      </c>
      <c r="CY191" s="18">
        <v>99.010695016921744</v>
      </c>
      <c r="CZ191" s="43">
        <v>4.8099999999999996</v>
      </c>
      <c r="DA191" s="18">
        <v>98.968116921215724</v>
      </c>
      <c r="DB191" s="18">
        <v>99.017625734082756</v>
      </c>
      <c r="DC191" s="43">
        <v>4.8099999999999996</v>
      </c>
      <c r="DD191" s="166">
        <v>100.42912516668967</v>
      </c>
      <c r="DE191" s="166">
        <v>100.47936484911422</v>
      </c>
      <c r="DF191" s="43">
        <v>4.6166666666666671</v>
      </c>
      <c r="DG191" s="18">
        <v>100.42588448851124</v>
      </c>
      <c r="DH191" s="18">
        <v>100.47612254978613</v>
      </c>
      <c r="DI191" s="43">
        <v>4.6166666666666671</v>
      </c>
      <c r="DJ191">
        <v>100.42240729515042</v>
      </c>
      <c r="DK191">
        <v>100.47264361695889</v>
      </c>
      <c r="DL191">
        <v>4.6166666666666671</v>
      </c>
      <c r="DM191" s="166">
        <v>101.11502722911379</v>
      </c>
      <c r="DN191" s="166">
        <v>101.16561003413085</v>
      </c>
      <c r="DO191" s="166">
        <v>4.5233333333333325</v>
      </c>
      <c r="DP191" s="43">
        <v>99.438464185125071</v>
      </c>
      <c r="DQ191" s="43">
        <v>99.488208289269693</v>
      </c>
      <c r="DR191" s="43">
        <v>4.75</v>
      </c>
      <c r="DS191" s="18">
        <v>99.442180928149526</v>
      </c>
      <c r="DT191" s="18">
        <v>99.491926891595313</v>
      </c>
      <c r="DU191" s="43">
        <v>4.75</v>
      </c>
    </row>
    <row r="192" spans="1:125" x14ac:dyDescent="0.35">
      <c r="A192" s="9" t="s">
        <v>152</v>
      </c>
      <c r="B192" s="15" t="s">
        <v>149</v>
      </c>
      <c r="C192" s="16">
        <v>41106</v>
      </c>
      <c r="D192" s="16">
        <v>47315</v>
      </c>
      <c r="E192" s="30">
        <v>4.3</v>
      </c>
      <c r="F192" s="18">
        <v>94.5626393568579</v>
      </c>
      <c r="G192" s="18">
        <v>94.609944329022412</v>
      </c>
      <c r="H192" s="43">
        <v>4.8899999999999997</v>
      </c>
      <c r="I192" s="18">
        <v>94.148278622795161</v>
      </c>
      <c r="J192" s="18">
        <v>94.195376310950635</v>
      </c>
      <c r="K192" s="43">
        <v>4.9400000000000004</v>
      </c>
      <c r="L192" s="18">
        <v>94.964704147901486</v>
      </c>
      <c r="M192" s="18">
        <v>95.012210253028002</v>
      </c>
      <c r="N192" s="64">
        <v>4.8499999999999996</v>
      </c>
      <c r="O192" s="18">
        <v>94.727020783652421</v>
      </c>
      <c r="P192" s="18">
        <v>94.774407987646242</v>
      </c>
      <c r="Q192" s="64">
        <v>4.88</v>
      </c>
      <c r="R192" s="18">
        <v>94.755216575483843</v>
      </c>
      <c r="S192" s="18">
        <v>94.802617884426056</v>
      </c>
      <c r="T192" s="43">
        <v>4.88</v>
      </c>
      <c r="U192" s="18">
        <v>94.782645139263508</v>
      </c>
      <c r="V192" s="18">
        <v>94.830060169348172</v>
      </c>
      <c r="W192" s="43">
        <v>4.88</v>
      </c>
      <c r="X192" s="18">
        <v>94.637817098907092</v>
      </c>
      <c r="Y192" s="18">
        <v>94.685159678746459</v>
      </c>
      <c r="Z192" s="43">
        <v>4.9000000000000004</v>
      </c>
      <c r="AA192" s="18">
        <v>94.666354280205539</v>
      </c>
      <c r="AB192" s="18">
        <v>94.713711135773423</v>
      </c>
      <c r="AC192" s="43">
        <v>4.9000000000000004</v>
      </c>
      <c r="AD192" s="18">
        <v>94.694082846157087</v>
      </c>
      <c r="AE192" s="18">
        <v>94.741453572943556</v>
      </c>
      <c r="AF192" s="43">
        <v>4.9000000000000004</v>
      </c>
      <c r="AG192" s="18">
        <v>94.722851839245351</v>
      </c>
      <c r="AH192" s="18">
        <v>94.770236957724208</v>
      </c>
      <c r="AI192" s="43">
        <v>4.9000000000000004</v>
      </c>
      <c r="AJ192" s="18">
        <v>95.087972450359786</v>
      </c>
      <c r="AK192" s="18">
        <v>95.13554022047002</v>
      </c>
      <c r="AL192" s="43">
        <v>4.8600000000000003</v>
      </c>
      <c r="AM192" s="18">
        <v>95.028748488693694</v>
      </c>
      <c r="AN192" s="18">
        <v>95.076286632009698</v>
      </c>
      <c r="AO192" s="43">
        <v>4.87</v>
      </c>
      <c r="AP192" s="18">
        <v>95.04907170177303</v>
      </c>
      <c r="AQ192" s="18">
        <v>95.09662001177891</v>
      </c>
      <c r="AR192" s="43">
        <v>4.8710000000000004</v>
      </c>
      <c r="AS192" s="18">
        <v>95.075182813274495</v>
      </c>
      <c r="AT192" s="18">
        <v>95.122744185367168</v>
      </c>
      <c r="AU192" s="43">
        <v>4.8710000000000004</v>
      </c>
      <c r="AV192" s="18">
        <v>95.103205319998509</v>
      </c>
      <c r="AW192" s="18">
        <v>95.150780710353686</v>
      </c>
      <c r="AX192" s="43">
        <v>4.8710000000000004</v>
      </c>
      <c r="AY192" s="128">
        <v>96.543863848837461</v>
      </c>
      <c r="AZ192" s="128">
        <v>96.592159928801863</v>
      </c>
      <c r="BA192" s="43">
        <v>4.7</v>
      </c>
      <c r="BB192" s="18">
        <v>96.564027132158856</v>
      </c>
      <c r="BC192" s="18">
        <v>96.612333298808252</v>
      </c>
      <c r="BD192" s="43">
        <v>4.7</v>
      </c>
      <c r="BE192" s="18">
        <v>96.584270128876099</v>
      </c>
      <c r="BF192" s="18">
        <v>96.632586422087144</v>
      </c>
      <c r="BG192" s="43">
        <v>4.7</v>
      </c>
      <c r="BH192" s="18">
        <v>97.320130291786825</v>
      </c>
      <c r="BI192" s="18">
        <v>97.368814699136394</v>
      </c>
      <c r="BJ192" s="43">
        <v>4.6130000000000004</v>
      </c>
      <c r="BK192" s="18">
        <v>97.336243446018244</v>
      </c>
      <c r="BL192" s="18">
        <v>97.384935913975227</v>
      </c>
      <c r="BM192" s="43">
        <v>4.6130000000000004</v>
      </c>
      <c r="BN192" s="18">
        <v>97.351373649265113</v>
      </c>
      <c r="BO192" s="18">
        <v>97.400073686108158</v>
      </c>
      <c r="BP192" s="43">
        <v>4.6130000000000004</v>
      </c>
      <c r="BQ192" s="18">
        <v>97.881331856860072</v>
      </c>
      <c r="BR192" s="18">
        <v>97.930297005362746</v>
      </c>
      <c r="BS192" s="43">
        <v>4.55</v>
      </c>
      <c r="BT192" s="18">
        <v>98.301477315714195</v>
      </c>
      <c r="BU192" s="18">
        <v>98.3506526420352</v>
      </c>
      <c r="BV192" s="43">
        <v>4.5</v>
      </c>
      <c r="BW192" s="18">
        <v>98.31103072239695</v>
      </c>
      <c r="BX192" s="18">
        <v>98.360210827810846</v>
      </c>
      <c r="BY192" s="43">
        <v>4.5</v>
      </c>
      <c r="BZ192" s="20">
        <v>97.599228138835883</v>
      </c>
      <c r="CA192" s="20">
        <v>97.64805216491834</v>
      </c>
      <c r="CB192" s="21">
        <v>4.59</v>
      </c>
      <c r="CC192" s="18">
        <v>97.614041889984534</v>
      </c>
      <c r="CD192" s="18">
        <v>97.662873326647855</v>
      </c>
      <c r="CE192" s="43">
        <v>4.59</v>
      </c>
      <c r="CF192" s="18">
        <v>97.62940759182645</v>
      </c>
      <c r="CG192" s="18">
        <v>97.678246715184031</v>
      </c>
      <c r="CH192" s="166">
        <v>4.59</v>
      </c>
      <c r="CI192" s="18">
        <v>96.941710494392197</v>
      </c>
      <c r="CJ192" s="18">
        <v>96.990205597190794</v>
      </c>
      <c r="CK192" s="43">
        <v>4.68</v>
      </c>
      <c r="CL192" s="18">
        <v>96.961816595490347</v>
      </c>
      <c r="CM192" s="18">
        <v>97.010321756368526</v>
      </c>
      <c r="CN192" s="43">
        <v>4.68</v>
      </c>
      <c r="CO192" s="18">
        <v>96.982001848901092</v>
      </c>
      <c r="CP192" s="18">
        <v>97.030517107454813</v>
      </c>
      <c r="CQ192" s="43">
        <v>4.68</v>
      </c>
      <c r="CR192" s="18">
        <v>96.01679674130537</v>
      </c>
      <c r="CS192" s="18">
        <v>96.064829155883302</v>
      </c>
      <c r="CT192" s="43">
        <v>4.8099999999999996</v>
      </c>
      <c r="CU192" s="18">
        <v>96.04375435408447</v>
      </c>
      <c r="CV192" s="18">
        <v>96.091800254211577</v>
      </c>
      <c r="CW192" s="43">
        <v>4.8099999999999996</v>
      </c>
      <c r="CX192" s="18">
        <v>96.069946186268169</v>
      </c>
      <c r="CY192" s="18">
        <v>96.118005188862597</v>
      </c>
      <c r="CZ192" s="43">
        <v>4.8099999999999996</v>
      </c>
      <c r="DA192" s="18">
        <v>96.097118789277573</v>
      </c>
      <c r="DB192" s="18">
        <v>96.145191384970047</v>
      </c>
      <c r="DC192" s="43">
        <v>4.8099999999999996</v>
      </c>
      <c r="DD192" s="166">
        <v>97.553816476278413</v>
      </c>
      <c r="DE192" s="166">
        <v>97.602617785170992</v>
      </c>
      <c r="DF192" s="43">
        <v>4.6166666666666671</v>
      </c>
      <c r="DG192" s="18">
        <v>97.570017841123743</v>
      </c>
      <c r="DH192" s="18">
        <v>97.61882725475111</v>
      </c>
      <c r="DI192" s="43">
        <v>4.6166666666666671</v>
      </c>
      <c r="DJ192">
        <v>97.587401634013517</v>
      </c>
      <c r="DK192">
        <v>97.636219743885448</v>
      </c>
      <c r="DL192">
        <v>4.6166666666666671</v>
      </c>
      <c r="DM192" s="166">
        <v>98.288815297700708</v>
      </c>
      <c r="DN192" s="166">
        <v>98.337984289845622</v>
      </c>
      <c r="DO192" s="166">
        <v>4.5233333333333325</v>
      </c>
      <c r="DP192" s="43">
        <v>96.66076061752797</v>
      </c>
      <c r="DQ192" s="43">
        <v>96.709115175115528</v>
      </c>
      <c r="DR192" s="43">
        <v>4.75</v>
      </c>
      <c r="DS192" s="18">
        <v>96.684650892681475</v>
      </c>
      <c r="DT192" s="18">
        <v>96.733017401382156</v>
      </c>
      <c r="DU192" s="43">
        <v>4.75</v>
      </c>
    </row>
    <row r="193" spans="1:125" x14ac:dyDescent="0.35">
      <c r="A193" s="9" t="s">
        <v>128</v>
      </c>
      <c r="B193" s="15" t="s">
        <v>9</v>
      </c>
      <c r="C193" s="16">
        <v>40385</v>
      </c>
      <c r="D193" s="16">
        <v>47325</v>
      </c>
      <c r="E193" s="30">
        <v>4.34375</v>
      </c>
      <c r="F193" s="18">
        <v>94.953954921505158</v>
      </c>
      <c r="G193" s="18">
        <v>95.001455649329813</v>
      </c>
      <c r="H193" s="43">
        <v>4.8899999999999997</v>
      </c>
      <c r="I193" s="18">
        <v>94.535984090922312</v>
      </c>
      <c r="J193" s="18">
        <v>94.583275728786703</v>
      </c>
      <c r="K193" s="43">
        <v>4.9400000000000004</v>
      </c>
      <c r="L193" s="18">
        <v>100.22278130924028</v>
      </c>
      <c r="M193" s="18">
        <v>100.27291776812433</v>
      </c>
      <c r="N193" s="64">
        <v>4.3319274004220016</v>
      </c>
      <c r="O193" s="18">
        <v>100.02989841794066</v>
      </c>
      <c r="P193" s="18">
        <v>100.07993838713422</v>
      </c>
      <c r="Q193" s="64">
        <v>4.3402804498113188</v>
      </c>
      <c r="R193" s="18">
        <v>101.03765722944296</v>
      </c>
      <c r="S193" s="18">
        <v>101.08820133010801</v>
      </c>
      <c r="T193" s="43">
        <v>4.2969900966140369</v>
      </c>
      <c r="U193" s="18">
        <v>100.83277119337218</v>
      </c>
      <c r="V193" s="18">
        <v>100.88321279977207</v>
      </c>
      <c r="W193" s="43">
        <v>4.305721318195185</v>
      </c>
      <c r="X193" s="18">
        <v>100.63418082545442</v>
      </c>
      <c r="Y193" s="18">
        <v>100.68452308699791</v>
      </c>
      <c r="Z193" s="43">
        <v>4.3142181805308057</v>
      </c>
      <c r="AA193" s="18">
        <v>100.42864625262702</v>
      </c>
      <c r="AB193" s="18">
        <v>100.47888569547474</v>
      </c>
      <c r="AC193" s="43">
        <v>4.3230475437046261</v>
      </c>
      <c r="AD193" s="18">
        <v>100.22942727596853</v>
      </c>
      <c r="AE193" s="18">
        <v>100.27956705949828</v>
      </c>
      <c r="AF193" s="43">
        <v>4.3316401609739188</v>
      </c>
      <c r="AG193" s="18">
        <v>100.02324211353624</v>
      </c>
      <c r="AH193" s="18">
        <v>100.07327875291269</v>
      </c>
      <c r="AI193" s="43">
        <v>4.3405692849586712</v>
      </c>
      <c r="AJ193" s="18">
        <v>100.96483985802068</v>
      </c>
      <c r="AK193" s="18">
        <v>101.01534753178657</v>
      </c>
      <c r="AL193" s="43">
        <v>4.3000891509412948</v>
      </c>
      <c r="AM193" s="18">
        <v>100.78899163385476</v>
      </c>
      <c r="AN193" s="18">
        <v>100.83941133952452</v>
      </c>
      <c r="AO193" s="43">
        <v>4.3075915877520057</v>
      </c>
      <c r="AP193" s="18">
        <v>100.58802221700122</v>
      </c>
      <c r="AQ193" s="18">
        <v>100.63834138769506</v>
      </c>
      <c r="AR193" s="43">
        <v>4.3161979222872064</v>
      </c>
      <c r="AS193" s="18">
        <v>100.40519051388057</v>
      </c>
      <c r="AT193" s="18">
        <v>100.45541822299207</v>
      </c>
      <c r="AU193" s="43">
        <v>4.3240574543801067</v>
      </c>
      <c r="AV193" s="18">
        <v>100.20942679160484</v>
      </c>
      <c r="AW193" s="18">
        <v>100.25955656988978</v>
      </c>
      <c r="AX193" s="43">
        <v>4.332504699411893</v>
      </c>
      <c r="AY193" s="128">
        <v>100.0196597755849</v>
      </c>
      <c r="AZ193" s="128">
        <v>100.06969462289634</v>
      </c>
      <c r="BA193" s="43">
        <v>4.3407247482557354</v>
      </c>
      <c r="BB193" s="18">
        <v>101.00165541582052</v>
      </c>
      <c r="BC193" s="18">
        <v>101.0521815065738</v>
      </c>
      <c r="BD193" s="43">
        <v>4.2985217490999181</v>
      </c>
      <c r="BE193" s="18">
        <v>100.8035798193019</v>
      </c>
      <c r="BF193" s="18">
        <v>100.85400682271326</v>
      </c>
      <c r="BG193" s="43">
        <v>4.3069681977392165</v>
      </c>
      <c r="BH193" s="18">
        <v>100.61157791071727</v>
      </c>
      <c r="BI193" s="18">
        <v>100.66190886514984</v>
      </c>
      <c r="BJ193" s="43">
        <v>4.3151873921038364</v>
      </c>
      <c r="BK193" s="18">
        <v>100.41284902210404</v>
      </c>
      <c r="BL193" s="18">
        <v>100.46308056238523</v>
      </c>
      <c r="BM193" s="43">
        <v>4.3237276576469625</v>
      </c>
      <c r="BN193" s="18">
        <v>100.2266400530833</v>
      </c>
      <c r="BO193" s="18">
        <v>100.27677844230445</v>
      </c>
      <c r="BP193" s="43">
        <v>4.3317606204304155</v>
      </c>
      <c r="BQ193" s="18">
        <v>100.02082951824349</v>
      </c>
      <c r="BR193" s="18">
        <v>100.07086495071884</v>
      </c>
      <c r="BS193" s="43">
        <v>4.3406739835207127</v>
      </c>
      <c r="BT193" s="18">
        <v>101.04454509090696</v>
      </c>
      <c r="BU193" s="18">
        <v>101.09509263722558</v>
      </c>
      <c r="BV193" s="43">
        <v>4.2966971854779521</v>
      </c>
      <c r="BW193" s="18">
        <v>100.8548239446299</v>
      </c>
      <c r="BX193" s="18">
        <v>100.90527658292136</v>
      </c>
      <c r="BY193" s="43">
        <v>4.3047798361965919</v>
      </c>
      <c r="BZ193" s="20">
        <v>100.64446442615751</v>
      </c>
      <c r="CA193" s="20">
        <v>100.69481183207354</v>
      </c>
      <c r="CB193" s="21">
        <v>4.3137773644624051</v>
      </c>
      <c r="CC193" s="18">
        <v>100.44057895834204</v>
      </c>
      <c r="CD193" s="18">
        <v>100.49082437052731</v>
      </c>
      <c r="CE193" s="43">
        <v>4.3225339499493316</v>
      </c>
      <c r="CF193" s="18">
        <v>100.22957468067041</v>
      </c>
      <c r="CG193" s="18">
        <v>100.27971453793937</v>
      </c>
      <c r="CH193" s="166">
        <v>4.3316337905575164</v>
      </c>
      <c r="CI193" s="18">
        <v>100.02506429684486</v>
      </c>
      <c r="CJ193" s="18">
        <v>100.07510184776874</v>
      </c>
      <c r="CK193" s="43">
        <v>4.3404902116488309</v>
      </c>
      <c r="CL193" s="18">
        <v>101.08026435200642</v>
      </c>
      <c r="CM193" s="18">
        <v>101.13082976688986</v>
      </c>
      <c r="CN193" s="43">
        <v>4.2951788391457848</v>
      </c>
      <c r="CO193" s="18">
        <v>100.8673158317163</v>
      </c>
      <c r="CP193" s="18">
        <v>100.91777471907582</v>
      </c>
      <c r="CQ193" s="43">
        <v>4.3042467118321524</v>
      </c>
      <c r="CR193" s="18">
        <v>100.66092688649711</v>
      </c>
      <c r="CS193" s="18">
        <v>100.71128252776099</v>
      </c>
      <c r="CT193" s="43">
        <v>4.3130718733550522</v>
      </c>
      <c r="CU193" s="18">
        <v>100.44733776966464</v>
      </c>
      <c r="CV193" s="18">
        <v>100.49758656294611</v>
      </c>
      <c r="CW193" s="43">
        <v>4.3222430991209091</v>
      </c>
      <c r="CX193" s="18">
        <v>100.24032796056483</v>
      </c>
      <c r="CY193" s="18">
        <v>100.29047319716341</v>
      </c>
      <c r="CZ193" s="43">
        <v>4.3311691145982723</v>
      </c>
      <c r="DA193" s="18">
        <v>100.02609632013308</v>
      </c>
      <c r="DB193" s="18">
        <v>100.07613438732673</v>
      </c>
      <c r="DC193" s="43">
        <v>4.3404454284657863</v>
      </c>
      <c r="DD193" s="166">
        <v>101.0554096080144</v>
      </c>
      <c r="DE193" s="166">
        <v>101.10596258930904</v>
      </c>
      <c r="DF193" s="43">
        <v>4.2962352454367601</v>
      </c>
      <c r="DG193" s="18">
        <v>100.85818397516847</v>
      </c>
      <c r="DH193" s="18">
        <v>100.90863829431562</v>
      </c>
      <c r="DI193" s="43">
        <v>4.3046364250112887</v>
      </c>
      <c r="DJ193">
        <v>100.64704060114799</v>
      </c>
      <c r="DK193">
        <v>100.69738929579589</v>
      </c>
      <c r="DL193">
        <v>4.3136669484452579</v>
      </c>
      <c r="DM193" s="166">
        <v>100.442396960743</v>
      </c>
      <c r="DN193" s="166">
        <v>100.49264328238418</v>
      </c>
      <c r="DO193" s="166">
        <v>4.3224557122993259</v>
      </c>
      <c r="DP193" s="43">
        <v>100.23060965170093</v>
      </c>
      <c r="DQ193" s="43">
        <v>100.28075002671429</v>
      </c>
      <c r="DR193" s="43">
        <v>4.331589062549738</v>
      </c>
      <c r="DS193" s="18">
        <v>100.02534189885279</v>
      </c>
      <c r="DT193" s="18">
        <v>100.07537958864711</v>
      </c>
      <c r="DU193" s="43">
        <v>4.340478165413594</v>
      </c>
    </row>
    <row r="194" spans="1:125" x14ac:dyDescent="0.35">
      <c r="A194" s="9" t="s">
        <v>172</v>
      </c>
      <c r="B194" s="15" t="s">
        <v>9</v>
      </c>
      <c r="C194" s="16">
        <v>41481</v>
      </c>
      <c r="D194" s="16">
        <v>47325</v>
      </c>
      <c r="E194" s="30">
        <v>4.296875</v>
      </c>
      <c r="F194" s="18">
        <v>94.525232517744172</v>
      </c>
      <c r="G194" s="18">
        <v>94.572518777132728</v>
      </c>
      <c r="H194" s="43">
        <v>4.8899999999999997</v>
      </c>
      <c r="I194" s="18">
        <v>94.110353909391023</v>
      </c>
      <c r="J194" s="18">
        <v>94.157432625703876</v>
      </c>
      <c r="K194" s="43">
        <v>4.9400000000000004</v>
      </c>
      <c r="L194" s="18">
        <v>100.21754893118579</v>
      </c>
      <c r="M194" s="18">
        <v>100.26768277257207</v>
      </c>
      <c r="N194" s="64">
        <v>4.2854037125264028</v>
      </c>
      <c r="O194" s="18">
        <v>100.02836583959142</v>
      </c>
      <c r="P194" s="18">
        <v>100.07840504211246</v>
      </c>
      <c r="Q194" s="64">
        <v>4.2935086727170537</v>
      </c>
      <c r="R194" s="18">
        <v>101.01679423910838</v>
      </c>
      <c r="S194" s="18">
        <v>101.0673279030599</v>
      </c>
      <c r="T194" s="43">
        <v>4.2514975800304189</v>
      </c>
      <c r="U194" s="18">
        <v>100.81583824209267</v>
      </c>
      <c r="V194" s="18">
        <v>100.86627137778156</v>
      </c>
      <c r="W194" s="43">
        <v>4.2599720811594306</v>
      </c>
      <c r="X194" s="18">
        <v>100.62105715233189</v>
      </c>
      <c r="Y194" s="18">
        <v>100.67139284875626</v>
      </c>
      <c r="Z194" s="43">
        <v>4.2682184863135983</v>
      </c>
      <c r="AA194" s="18">
        <v>100.4194650585229</v>
      </c>
      <c r="AB194" s="18">
        <v>100.46969990847714</v>
      </c>
      <c r="AC194" s="43">
        <v>4.2767869356773609</v>
      </c>
      <c r="AD194" s="18">
        <v>100.22406741773385</v>
      </c>
      <c r="AE194" s="18">
        <v>100.27420451999384</v>
      </c>
      <c r="AF194" s="43">
        <v>4.2851249935802169</v>
      </c>
      <c r="AG194" s="18">
        <v>100.02183721366022</v>
      </c>
      <c r="AH194" s="18">
        <v>100.07187315023533</v>
      </c>
      <c r="AI194" s="43">
        <v>4.2937889186397182</v>
      </c>
      <c r="AJ194" s="18">
        <v>100.9443683708363</v>
      </c>
      <c r="AK194" s="18">
        <v>100.99486580373816</v>
      </c>
      <c r="AL194" s="43">
        <v>4.2545479572694855</v>
      </c>
      <c r="AM194" s="18">
        <v>100.77206738088566</v>
      </c>
      <c r="AN194" s="18">
        <v>100.82247862019575</v>
      </c>
      <c r="AO194" s="43">
        <v>4.2618224217503942</v>
      </c>
      <c r="AP194" s="18">
        <v>100.57515858921485</v>
      </c>
      <c r="AQ194" s="18">
        <v>100.62547132487728</v>
      </c>
      <c r="AR194" s="43">
        <v>4.2701663340559168</v>
      </c>
      <c r="AS194" s="18">
        <v>100.39601308841416</v>
      </c>
      <c r="AT194" s="18">
        <v>100.44623620651741</v>
      </c>
      <c r="AU194" s="43">
        <v>4.2777859701638068</v>
      </c>
      <c r="AV194" s="18">
        <v>100.20419630025816</v>
      </c>
      <c r="AW194" s="18">
        <v>100.25432346198915</v>
      </c>
      <c r="AX194" s="43">
        <v>4.2859747606088385</v>
      </c>
      <c r="AY194" s="128">
        <v>100.01825531442205</v>
      </c>
      <c r="AZ194" s="128">
        <v>100.06828945915161</v>
      </c>
      <c r="BA194" s="43">
        <v>4.2939426897608817</v>
      </c>
      <c r="BB194" s="18">
        <v>100.98080027140314</v>
      </c>
      <c r="BC194" s="18">
        <v>101.03131592936782</v>
      </c>
      <c r="BD194" s="43">
        <v>4.2530129994585</v>
      </c>
      <c r="BE194" s="18">
        <v>100.78665266794081</v>
      </c>
      <c r="BF194" s="18">
        <v>100.83707120354258</v>
      </c>
      <c r="BG194" s="43">
        <v>4.2612056743760753</v>
      </c>
      <c r="BH194" s="18">
        <v>100.59845830645926</v>
      </c>
      <c r="BI194" s="18">
        <v>100.64878269780816</v>
      </c>
      <c r="BJ194" s="43">
        <v>4.2691773162335265</v>
      </c>
      <c r="BK194" s="18">
        <v>100.4036703661924</v>
      </c>
      <c r="BL194" s="18">
        <v>100.45389731484983</v>
      </c>
      <c r="BM194" s="43">
        <v>4.2774597251636992</v>
      </c>
      <c r="BN194" s="18">
        <v>100.22115406577996</v>
      </c>
      <c r="BO194" s="18">
        <v>100.27128971063527</v>
      </c>
      <c r="BP194" s="43">
        <v>4.2852495588717376</v>
      </c>
      <c r="BQ194" s="18">
        <v>100.01942491383625</v>
      </c>
      <c r="BR194" s="18">
        <v>100.06945964365806</v>
      </c>
      <c r="BS194" s="43">
        <v>4.2938924775860086</v>
      </c>
      <c r="BT194" s="18">
        <v>101.02405638170974</v>
      </c>
      <c r="BU194" s="18">
        <v>101.07459367854901</v>
      </c>
      <c r="BV194" s="43">
        <v>4.2511919599355492</v>
      </c>
      <c r="BW194" s="18">
        <v>100.83788661164085</v>
      </c>
      <c r="BX194" s="18">
        <v>100.88833077702937</v>
      </c>
      <c r="BY194" s="43">
        <v>4.2590406312662763</v>
      </c>
      <c r="BZ194" s="20">
        <v>100.63146479755054</v>
      </c>
      <c r="CA194" s="20">
        <v>100.68180570040073</v>
      </c>
      <c r="CB194" s="21">
        <v>4.2677770527737939</v>
      </c>
      <c r="CC194" s="18">
        <v>100.43139584683824</v>
      </c>
      <c r="CD194" s="18">
        <v>100.48163666517083</v>
      </c>
      <c r="CE194" s="43">
        <v>4.2762788730424734</v>
      </c>
      <c r="CF194" s="18">
        <v>100.22434134274877</v>
      </c>
      <c r="CG194" s="18">
        <v>100.27447858203979</v>
      </c>
      <c r="CH194" s="166">
        <v>4.2851132818252475</v>
      </c>
      <c r="CI194" s="18">
        <v>100.0236591737833</v>
      </c>
      <c r="CJ194" s="18">
        <v>100.07369602179419</v>
      </c>
      <c r="CK194" s="43">
        <v>4.2937107060223099</v>
      </c>
      <c r="CL194" s="18">
        <v>101.05939207611843</v>
      </c>
      <c r="CM194" s="18">
        <v>101.10994704964324</v>
      </c>
      <c r="CN194" s="43">
        <v>4.2497055189736264</v>
      </c>
      <c r="CO194" s="18">
        <v>100.85037601663497</v>
      </c>
      <c r="CP194" s="18">
        <v>100.90082642984989</v>
      </c>
      <c r="CQ194" s="43">
        <v>4.2585131876866757</v>
      </c>
      <c r="CR194" s="18">
        <v>100.64779839838296</v>
      </c>
      <c r="CS194" s="18">
        <v>100.69814747211902</v>
      </c>
      <c r="CT194" s="43">
        <v>4.2670844577252085</v>
      </c>
      <c r="CU194" s="18">
        <v>100.43815357207446</v>
      </c>
      <c r="CV194" s="18">
        <v>100.48839777095993</v>
      </c>
      <c r="CW194" s="43">
        <v>4.2759911545149052</v>
      </c>
      <c r="CX194" s="18">
        <v>100.23496655526159</v>
      </c>
      <c r="CY194" s="18">
        <v>100.2851091098165</v>
      </c>
      <c r="CZ194" s="43">
        <v>4.2846590467331866</v>
      </c>
      <c r="DA194" s="18">
        <v>100.02469107065754</v>
      </c>
      <c r="DB194" s="18">
        <v>100.07472843487497</v>
      </c>
      <c r="DC194" s="43">
        <v>4.2936664102928361</v>
      </c>
      <c r="DD194" s="166">
        <v>101.03479326911386</v>
      </c>
      <c r="DE194" s="166">
        <v>101.08533593708239</v>
      </c>
      <c r="DF194" s="43">
        <v>4.2507401891353105</v>
      </c>
      <c r="DG194" s="18">
        <v>100.84124597455731</v>
      </c>
      <c r="DH194" s="18">
        <v>100.89169182046754</v>
      </c>
      <c r="DI194" s="43">
        <v>4.258898748220127</v>
      </c>
      <c r="DJ194">
        <v>100.63404051036127</v>
      </c>
      <c r="DK194">
        <v>100.68438270171212</v>
      </c>
      <c r="DL194">
        <v>4.267667819675605</v>
      </c>
      <c r="DM194" s="166">
        <v>100.43321355710448</v>
      </c>
      <c r="DN194" s="166">
        <v>100.48345528474685</v>
      </c>
      <c r="DO194" s="166">
        <v>4.276201477968339</v>
      </c>
      <c r="DP194" s="43">
        <v>100.22537616753698</v>
      </c>
      <c r="DQ194" s="43">
        <v>100.27551392449922</v>
      </c>
      <c r="DR194" s="43">
        <v>4.2850690381255587</v>
      </c>
      <c r="DS194" s="18">
        <v>100.02393674178802</v>
      </c>
      <c r="DT194" s="18">
        <v>100.07397372865235</v>
      </c>
      <c r="DU194" s="43">
        <v>4.293698790907265</v>
      </c>
    </row>
    <row r="195" spans="1:125" x14ac:dyDescent="0.35">
      <c r="A195" s="9" t="s">
        <v>120</v>
      </c>
      <c r="B195" s="15" t="s">
        <v>9</v>
      </c>
      <c r="C195" s="16">
        <v>40052</v>
      </c>
      <c r="D195" s="16">
        <v>47357</v>
      </c>
      <c r="E195" s="30">
        <v>4.390625</v>
      </c>
      <c r="F195" s="18">
        <v>95.358840433889981</v>
      </c>
      <c r="G195" s="18">
        <v>95.406543705742848</v>
      </c>
      <c r="H195" s="43">
        <v>4.8899999999999997</v>
      </c>
      <c r="I195" s="18">
        <v>94.935456878479755</v>
      </c>
      <c r="J195" s="18">
        <v>94.982948352656081</v>
      </c>
      <c r="K195" s="43">
        <v>4.9400000000000004</v>
      </c>
      <c r="L195" s="18">
        <v>100.44459002366136</v>
      </c>
      <c r="M195" s="18">
        <v>100.49483744238255</v>
      </c>
      <c r="N195" s="64">
        <v>4.3690055248035105</v>
      </c>
      <c r="O195" s="18">
        <v>100.24833297528724</v>
      </c>
      <c r="P195" s="18">
        <v>100.29848221639543</v>
      </c>
      <c r="Q195" s="64">
        <v>4.3775587655725072</v>
      </c>
      <c r="R195" s="18">
        <v>100.0314309962899</v>
      </c>
      <c r="S195" s="18">
        <v>100.08147173215598</v>
      </c>
      <c r="T195" s="43">
        <v>4.3870507937277878</v>
      </c>
      <c r="U195" s="18">
        <v>101.06525064001359</v>
      </c>
      <c r="V195" s="18">
        <v>101.11580854428573</v>
      </c>
      <c r="W195" s="43">
        <v>4.3421746443109699</v>
      </c>
      <c r="X195" s="18">
        <v>100.86318627245629</v>
      </c>
      <c r="Y195" s="18">
        <v>100.91364309400329</v>
      </c>
      <c r="Z195" s="43">
        <v>4.3508735443333819</v>
      </c>
      <c r="AA195" s="18">
        <v>100.65405622297311</v>
      </c>
      <c r="AB195" s="18">
        <v>100.70440842718669</v>
      </c>
      <c r="AC195" s="43">
        <v>4.3599134025742252</v>
      </c>
      <c r="AD195" s="18">
        <v>100.45135225023775</v>
      </c>
      <c r="AE195" s="18">
        <v>100.50160305176362</v>
      </c>
      <c r="AF195" s="43">
        <v>4.3687114102434732</v>
      </c>
      <c r="AG195" s="18">
        <v>100.24156023019465</v>
      </c>
      <c r="AH195" s="18">
        <v>100.29170608323626</v>
      </c>
      <c r="AI195" s="43">
        <v>4.3778545320148785</v>
      </c>
      <c r="AJ195" s="18">
        <v>100.0314309962899</v>
      </c>
      <c r="AK195" s="18">
        <v>100.08147173215598</v>
      </c>
      <c r="AL195" s="43">
        <v>4.3870507937277878</v>
      </c>
      <c r="AM195" s="18">
        <v>101.01091669612505</v>
      </c>
      <c r="AN195" s="18">
        <v>101.06144741983496</v>
      </c>
      <c r="AO195" s="43">
        <v>4.3445103074372433</v>
      </c>
      <c r="AP195" s="18">
        <v>100.80635354659739</v>
      </c>
      <c r="AQ195" s="18">
        <v>100.85678193756617</v>
      </c>
      <c r="AR195" s="43">
        <v>4.3533264849932936</v>
      </c>
      <c r="AS195" s="18">
        <v>100.62016381644192</v>
      </c>
      <c r="AT195" s="18">
        <v>100.67049906597489</v>
      </c>
      <c r="AU195" s="43">
        <v>4.361381974596731</v>
      </c>
      <c r="AV195" s="18">
        <v>100.42080454776676</v>
      </c>
      <c r="AW195" s="18">
        <v>100.47104006780066</v>
      </c>
      <c r="AX195" s="43">
        <v>4.3700403589303782</v>
      </c>
      <c r="AY195" s="128">
        <v>100.22755212544561</v>
      </c>
      <c r="AZ195" s="128">
        <v>100.27769097093108</v>
      </c>
      <c r="BA195" s="43">
        <v>4.3784663941581714</v>
      </c>
      <c r="BB195" s="18">
        <v>100.02752248898162</v>
      </c>
      <c r="BC195" s="18">
        <v>100.07756126961642</v>
      </c>
      <c r="BD195" s="43">
        <v>4.3872222147493467</v>
      </c>
      <c r="BE195" s="18">
        <v>101.02902117880276</v>
      </c>
      <c r="BF195" s="18">
        <v>101.0795609592824</v>
      </c>
      <c r="BG195" s="43">
        <v>4.3437317676603913</v>
      </c>
      <c r="BH195" s="18">
        <v>100.83354966341552</v>
      </c>
      <c r="BI195" s="18">
        <v>100.88399165924514</v>
      </c>
      <c r="BJ195" s="43">
        <v>4.3521523363490324</v>
      </c>
      <c r="BK195" s="18">
        <v>100.63122960683476</v>
      </c>
      <c r="BL195" s="18">
        <v>100.68157039203078</v>
      </c>
      <c r="BM195" s="43">
        <v>4.3609023805488141</v>
      </c>
      <c r="BN195" s="18">
        <v>100.44165571342144</v>
      </c>
      <c r="BO195" s="18">
        <v>100.49190166425356</v>
      </c>
      <c r="BP195" s="43">
        <v>4.3691331612662774</v>
      </c>
      <c r="BQ195" s="18">
        <v>100.23212604038665</v>
      </c>
      <c r="BR195" s="18">
        <v>100.28226717397362</v>
      </c>
      <c r="BS195" s="43">
        <v>4.3782665906256097</v>
      </c>
      <c r="BT195" s="18">
        <v>100.0287987344944</v>
      </c>
      <c r="BU195" s="18">
        <v>100.07883815357118</v>
      </c>
      <c r="BV195" s="43">
        <v>4.3871662391429611</v>
      </c>
      <c r="BW195" s="18">
        <v>101.0926220039087</v>
      </c>
      <c r="BX195" s="18">
        <v>101.14319360070905</v>
      </c>
      <c r="BY195" s="43">
        <v>4.3409989774825739</v>
      </c>
      <c r="BZ195" s="20">
        <v>100.87866854377857</v>
      </c>
      <c r="CA195" s="20">
        <v>100.92913311033374</v>
      </c>
      <c r="CB195" s="21">
        <v>4.3502057975671455</v>
      </c>
      <c r="CC195" s="18">
        <v>100.67129974190009</v>
      </c>
      <c r="CD195" s="18">
        <v>100.72166057218617</v>
      </c>
      <c r="CE195" s="43">
        <v>4.3591666132760833</v>
      </c>
      <c r="CF195" s="18">
        <v>100.45669050701521</v>
      </c>
      <c r="CG195" s="18">
        <v>100.5069439790047</v>
      </c>
      <c r="CH195" s="166">
        <v>4.368479257430387</v>
      </c>
      <c r="CI195" s="18">
        <v>100.24868611258718</v>
      </c>
      <c r="CJ195" s="18">
        <v>100.29883553035235</v>
      </c>
      <c r="CK195" s="43">
        <v>4.3775433451281822</v>
      </c>
      <c r="CL195" s="18">
        <v>100.03341909297525</v>
      </c>
      <c r="CM195" s="18">
        <v>100.08346082338694</v>
      </c>
      <c r="CN195" s="43">
        <v>4.3869636040543707</v>
      </c>
      <c r="CO195" s="18">
        <v>101.10812727808971</v>
      </c>
      <c r="CP195" s="18">
        <v>101.15870663140541</v>
      </c>
      <c r="CQ195" s="43">
        <v>4.3403332705688236</v>
      </c>
      <c r="CR195" s="18">
        <v>100.89825796083245</v>
      </c>
      <c r="CS195" s="18">
        <v>100.94873232699595</v>
      </c>
      <c r="CT195" s="43">
        <v>4.349361204237578</v>
      </c>
      <c r="CU195" s="18">
        <v>100.68106705423813</v>
      </c>
      <c r="CV195" s="18">
        <v>100.73143277062343</v>
      </c>
      <c r="CW195" s="43">
        <v>4.3587437200441066</v>
      </c>
      <c r="CX195" s="18">
        <v>100.4705664033666</v>
      </c>
      <c r="CY195" s="18">
        <v>100.52082681677498</v>
      </c>
      <c r="CZ195" s="43">
        <v>4.3678759308287836</v>
      </c>
      <c r="DA195" s="18">
        <v>100.25272213818778</v>
      </c>
      <c r="DB195" s="18">
        <v>100.30287357497527</v>
      </c>
      <c r="DC195" s="43">
        <v>4.3773671117388853</v>
      </c>
      <c r="DD195" s="166">
        <v>100.0345450854702</v>
      </c>
      <c r="DE195" s="166">
        <v>100.08458737915977</v>
      </c>
      <c r="DF195" s="43">
        <v>4.3869142242317345</v>
      </c>
      <c r="DG195" s="18">
        <v>101.09679252129014</v>
      </c>
      <c r="DH195" s="18">
        <v>101.14736620439233</v>
      </c>
      <c r="DI195" s="43">
        <v>4.3408198994798317</v>
      </c>
      <c r="DJ195">
        <v>100.88205454164324</v>
      </c>
      <c r="DK195">
        <v>100.93252080204427</v>
      </c>
      <c r="DL195">
        <v>4.3500597875794593</v>
      </c>
      <c r="DM195" s="166">
        <v>100.67392695018066</v>
      </c>
      <c r="DN195" s="166">
        <v>100.72428909472802</v>
      </c>
      <c r="DO195" s="166">
        <v>4.3590528555339372</v>
      </c>
      <c r="DP195" s="43">
        <v>100.45853407285486</v>
      </c>
      <c r="DQ195" s="43">
        <v>100.50878846708839</v>
      </c>
      <c r="DR195" s="43">
        <v>4.368399089237565</v>
      </c>
      <c r="DS195" s="18">
        <v>100.24977174376089</v>
      </c>
      <c r="DT195" s="18">
        <v>100.29992170461318</v>
      </c>
      <c r="DU195" s="43">
        <v>4.3774959395587025</v>
      </c>
    </row>
    <row r="196" spans="1:125" x14ac:dyDescent="0.35">
      <c r="A196" s="9" t="s">
        <v>105</v>
      </c>
      <c r="B196" s="15" t="s">
        <v>9</v>
      </c>
      <c r="C196" s="16">
        <v>39713</v>
      </c>
      <c r="D196" s="16">
        <v>47383</v>
      </c>
      <c r="E196" s="30">
        <v>4.5625</v>
      </c>
      <c r="F196" s="18">
        <v>96.926373859418945</v>
      </c>
      <c r="G196" s="18">
        <v>96.97486129006397</v>
      </c>
      <c r="H196" s="43">
        <v>4.8899999999999997</v>
      </c>
      <c r="I196" s="18">
        <v>96.48973707806141</v>
      </c>
      <c r="J196" s="18">
        <v>96.538006081101955</v>
      </c>
      <c r="K196" s="43">
        <v>4.9400000000000004</v>
      </c>
      <c r="L196" s="18">
        <v>100.66655028295102</v>
      </c>
      <c r="M196" s="18">
        <v>100.71690873731967</v>
      </c>
      <c r="N196" s="64">
        <v>4.530023863122608</v>
      </c>
      <c r="O196" s="18">
        <v>100.45703219317359</v>
      </c>
      <c r="P196" s="18">
        <v>100.50728583609163</v>
      </c>
      <c r="Q196" s="64">
        <v>4.5394719020077554</v>
      </c>
      <c r="R196" s="18">
        <v>100.22547419979219</v>
      </c>
      <c r="S196" s="18">
        <v>100.27561200579508</v>
      </c>
      <c r="T196" s="43">
        <v>4.5499597646298344</v>
      </c>
      <c r="U196" s="18">
        <v>100.00078600628133</v>
      </c>
      <c r="V196" s="18">
        <v>100.05081141198733</v>
      </c>
      <c r="W196" s="43">
        <v>4.5601829066759132</v>
      </c>
      <c r="X196" s="18">
        <v>101.09184075209232</v>
      </c>
      <c r="Y196" s="18">
        <v>101.14241195807135</v>
      </c>
      <c r="Z196" s="43">
        <v>4.5109661829019734</v>
      </c>
      <c r="AA196" s="18">
        <v>100.868545132096</v>
      </c>
      <c r="AB196" s="18">
        <v>100.9190046344132</v>
      </c>
      <c r="AC196" s="43">
        <v>4.5209522394003034</v>
      </c>
      <c r="AD196" s="18">
        <v>100.65211086366105</v>
      </c>
      <c r="AE196" s="18">
        <v>100.70246209470839</v>
      </c>
      <c r="AF196" s="43">
        <v>4.5306737343810637</v>
      </c>
      <c r="AG196" s="18">
        <v>100.42810843406485</v>
      </c>
      <c r="AH196" s="18">
        <v>100.47834760786878</v>
      </c>
      <c r="AI196" s="43">
        <v>4.5407792908834574</v>
      </c>
      <c r="AJ196" s="18">
        <v>100.20374594918968</v>
      </c>
      <c r="AK196" s="18">
        <v>100.25387288563249</v>
      </c>
      <c r="AL196" s="43">
        <v>4.5509463810987167</v>
      </c>
      <c r="AM196" s="18">
        <v>100.00078600628133</v>
      </c>
      <c r="AN196" s="18">
        <v>100.05081141198733</v>
      </c>
      <c r="AO196" s="43">
        <v>4.5601829066759132</v>
      </c>
      <c r="AP196" s="18">
        <v>101.04716398892099</v>
      </c>
      <c r="AQ196" s="18">
        <v>101.09771284534365</v>
      </c>
      <c r="AR196" s="43">
        <v>4.5129606512261855</v>
      </c>
      <c r="AS196" s="18">
        <v>100.84776747362206</v>
      </c>
      <c r="AT196" s="18">
        <v>100.898216581913</v>
      </c>
      <c r="AU196" s="43">
        <v>4.5218836908737519</v>
      </c>
      <c r="AV196" s="18">
        <v>100.63426727985107</v>
      </c>
      <c r="AW196" s="18">
        <v>100.68460958464338</v>
      </c>
      <c r="AX196" s="43">
        <v>4.5314770736280252</v>
      </c>
      <c r="AY196" s="128">
        <v>100.42730710244638</v>
      </c>
      <c r="AZ196" s="128">
        <v>100.47754587538407</v>
      </c>
      <c r="BA196" s="43">
        <v>4.5408155227622498</v>
      </c>
      <c r="BB196" s="18">
        <v>100.21308899044784</v>
      </c>
      <c r="BC196" s="18">
        <v>100.26322060074821</v>
      </c>
      <c r="BD196" s="43">
        <v>4.5505220884216762</v>
      </c>
      <c r="BE196" s="18">
        <v>99.998505110120504</v>
      </c>
      <c r="BF196" s="18">
        <v>100.0485293748079</v>
      </c>
      <c r="BG196" s="43">
        <v>4.5602869212676627</v>
      </c>
      <c r="BH196" s="18">
        <v>101.05712260320249</v>
      </c>
      <c r="BI196" s="18">
        <v>101.10767644142319</v>
      </c>
      <c r="BJ196" s="43">
        <v>4.5125159241922521</v>
      </c>
      <c r="BK196" s="18">
        <v>100.84064627166123</v>
      </c>
      <c r="BL196" s="18">
        <v>100.89109181757001</v>
      </c>
      <c r="BM196" s="43">
        <v>4.5222030189244595</v>
      </c>
      <c r="BN196" s="18">
        <v>100.63780794858212</v>
      </c>
      <c r="BO196" s="18">
        <v>100.68815202459442</v>
      </c>
      <c r="BP196" s="43">
        <v>4.5313176458790787</v>
      </c>
      <c r="BQ196" s="18">
        <v>100.41361754584017</v>
      </c>
      <c r="BR196" s="18">
        <v>100.46384947057545</v>
      </c>
      <c r="BS196" s="43">
        <v>4.5414345797453208</v>
      </c>
      <c r="BT196" s="18">
        <v>100.19606348804884</v>
      </c>
      <c r="BU196" s="18">
        <v>100.2461865813395</v>
      </c>
      <c r="BV196" s="43">
        <v>4.5512953216409873</v>
      </c>
      <c r="BW196" s="18">
        <v>99.999249895526134</v>
      </c>
      <c r="BX196" s="18">
        <v>100.04927453279252</v>
      </c>
      <c r="BY196" s="43">
        <v>4.560252956661448</v>
      </c>
      <c r="BZ196" s="20">
        <v>101.13279640485275</v>
      </c>
      <c r="CA196" s="20">
        <v>101.1833880989022</v>
      </c>
      <c r="CB196" s="21">
        <v>4.5091393811999678</v>
      </c>
      <c r="CC196" s="18">
        <v>100.91174468534774</v>
      </c>
      <c r="CD196" s="18">
        <v>100.96222579824686</v>
      </c>
      <c r="CE196" s="43">
        <v>4.5190168540036533</v>
      </c>
      <c r="CF196" s="18">
        <v>100.68297478378486</v>
      </c>
      <c r="CG196" s="18">
        <v>100.73334145451211</v>
      </c>
      <c r="CH196" s="166">
        <v>4.52928487640835</v>
      </c>
      <c r="CI196" s="18">
        <v>100.46124553311466</v>
      </c>
      <c r="CJ196" s="18">
        <v>100.51150128375653</v>
      </c>
      <c r="CK196" s="43">
        <v>4.5392815167684066</v>
      </c>
      <c r="CL196" s="18">
        <v>100.23177444389158</v>
      </c>
      <c r="CM196" s="18">
        <v>100.28191540159237</v>
      </c>
      <c r="CN196" s="43">
        <v>4.5496737689231974</v>
      </c>
      <c r="CO196" s="18">
        <v>100.00194619018701</v>
      </c>
      <c r="CP196" s="18">
        <v>100.05197217627514</v>
      </c>
      <c r="CQ196" s="43">
        <v>4.5601300011974022</v>
      </c>
      <c r="CR196" s="18">
        <v>101.14038573090536</v>
      </c>
      <c r="CS196" s="18">
        <v>101.19098122151611</v>
      </c>
      <c r="CT196" s="43">
        <v>4.5088010264593432</v>
      </c>
      <c r="CU196" s="18">
        <v>100.90902877251027</v>
      </c>
      <c r="CV196" s="18">
        <v>100.95950852677365</v>
      </c>
      <c r="CW196" s="43">
        <v>4.5191384809386843</v>
      </c>
      <c r="CX196" s="18">
        <v>100.68479843483419</v>
      </c>
      <c r="CY196" s="18">
        <v>100.73516601784311</v>
      </c>
      <c r="CZ196" s="43">
        <v>4.5292028398422941</v>
      </c>
      <c r="DA196" s="18">
        <v>100.45274550321805</v>
      </c>
      <c r="DB196" s="18">
        <v>100.50299700171891</v>
      </c>
      <c r="DC196" s="43">
        <v>4.539665618053129</v>
      </c>
      <c r="DD196" s="166">
        <v>100.22033807834087</v>
      </c>
      <c r="DE196" s="166">
        <v>100.27047331499837</v>
      </c>
      <c r="DF196" s="43">
        <v>4.5501929423101117</v>
      </c>
      <c r="DG196" s="18">
        <v>100.00260327595127</v>
      </c>
      <c r="DH196" s="18">
        <v>100.05262959074665</v>
      </c>
      <c r="DI196" s="43">
        <v>4.5601000380123562</v>
      </c>
      <c r="DJ196">
        <v>101.13684355096629</v>
      </c>
      <c r="DK196">
        <v>101.18743726960109</v>
      </c>
      <c r="DL196">
        <v>4.5089589410628097</v>
      </c>
      <c r="DM196" s="166">
        <v>100.9150318573865</v>
      </c>
      <c r="DN196" s="166">
        <v>100.96551461469383</v>
      </c>
      <c r="DO196" s="166">
        <v>4.518869653080543</v>
      </c>
      <c r="DP196" s="43">
        <v>100.68547719541725</v>
      </c>
      <c r="DQ196" s="43">
        <v>100.73584511797623</v>
      </c>
      <c r="DR196" s="43">
        <v>4.5291723066964433</v>
      </c>
      <c r="DS196" s="18">
        <v>100.46298903108213</v>
      </c>
      <c r="DT196" s="18">
        <v>100.51324565390908</v>
      </c>
      <c r="DU196" s="43">
        <v>4.5392027392188368</v>
      </c>
    </row>
    <row r="197" spans="1:125" x14ac:dyDescent="0.35">
      <c r="A197" s="9" t="s">
        <v>94</v>
      </c>
      <c r="B197" s="15" t="s">
        <v>9</v>
      </c>
      <c r="C197" s="16">
        <v>39363</v>
      </c>
      <c r="D197" s="16">
        <v>47399</v>
      </c>
      <c r="E197" s="30">
        <v>4.625</v>
      </c>
      <c r="F197" s="18">
        <v>97.497118789160254</v>
      </c>
      <c r="G197" s="18">
        <v>97.545891735027766</v>
      </c>
      <c r="H197" s="43">
        <v>4.8899999999999997</v>
      </c>
      <c r="I197" s="18">
        <v>97.055179209666932</v>
      </c>
      <c r="J197" s="18">
        <v>97.103731075204522</v>
      </c>
      <c r="K197" s="43">
        <v>4.9400000000000004</v>
      </c>
      <c r="L197" s="18">
        <v>100.80154258357422</v>
      </c>
      <c r="M197" s="18">
        <v>100.85196856785814</v>
      </c>
      <c r="N197" s="64">
        <v>4.585929323618581</v>
      </c>
      <c r="O197" s="18">
        <v>100.58728391115943</v>
      </c>
      <c r="P197" s="18">
        <v>100.63760271251569</v>
      </c>
      <c r="Q197" s="64">
        <v>4.5956977067626603</v>
      </c>
      <c r="R197" s="18">
        <v>100.35048665751114</v>
      </c>
      <c r="S197" s="18">
        <v>100.40068700101165</v>
      </c>
      <c r="T197" s="43">
        <v>4.6065421842715057</v>
      </c>
      <c r="U197" s="18">
        <v>100.12071464068886</v>
      </c>
      <c r="V197" s="18">
        <v>100.17080004070921</v>
      </c>
      <c r="W197" s="43">
        <v>4.6171139674639807</v>
      </c>
      <c r="X197" s="18">
        <v>101.24381568642049</v>
      </c>
      <c r="Y197" s="18">
        <v>101.29446291787943</v>
      </c>
      <c r="Z197" s="43">
        <v>4.5658961672461205</v>
      </c>
      <c r="AA197" s="18">
        <v>101.0154795818482</v>
      </c>
      <c r="AB197" s="18">
        <v>101.06601258814226</v>
      </c>
      <c r="AC197" s="43">
        <v>4.5762169512390916</v>
      </c>
      <c r="AD197" s="18">
        <v>100.79415971112611</v>
      </c>
      <c r="AE197" s="18">
        <v>100.84458200212717</v>
      </c>
      <c r="AF197" s="43">
        <v>4.5862652293034865</v>
      </c>
      <c r="AG197" s="18">
        <v>100.56510084203781</v>
      </c>
      <c r="AH197" s="18">
        <v>100.61540854631096</v>
      </c>
      <c r="AI197" s="43">
        <v>4.5967114449187161</v>
      </c>
      <c r="AJ197" s="18">
        <v>100.33567379009028</v>
      </c>
      <c r="AK197" s="18">
        <v>100.385866723452</v>
      </c>
      <c r="AL197" s="43">
        <v>4.6072222624138721</v>
      </c>
      <c r="AM197" s="18">
        <v>100.12813240280884</v>
      </c>
      <c r="AN197" s="18">
        <v>100.17822151356562</v>
      </c>
      <c r="AO197" s="43">
        <v>4.6167719192077152</v>
      </c>
      <c r="AP197" s="18">
        <v>101.18669729439289</v>
      </c>
      <c r="AQ197" s="18">
        <v>101.23731595236906</v>
      </c>
      <c r="AR197" s="43">
        <v>4.5684735480107026</v>
      </c>
      <c r="AS197" s="18">
        <v>100.98258131223423</v>
      </c>
      <c r="AT197" s="18">
        <v>101.0330978611648</v>
      </c>
      <c r="AU197" s="43">
        <v>4.577707798641856</v>
      </c>
      <c r="AV197" s="18">
        <v>100.76402783512211</v>
      </c>
      <c r="AW197" s="18">
        <v>100.81443505264842</v>
      </c>
      <c r="AX197" s="43">
        <v>4.5876366787996989</v>
      </c>
      <c r="AY197" s="128">
        <v>100.55216916840789</v>
      </c>
      <c r="AZ197" s="128">
        <v>100.60247040360969</v>
      </c>
      <c r="BA197" s="43">
        <v>4.5973026123959393</v>
      </c>
      <c r="BB197" s="18">
        <v>100.33288078083901</v>
      </c>
      <c r="BC197" s="18">
        <v>100.3830723169975</v>
      </c>
      <c r="BD197" s="43">
        <v>4.6073505156275889</v>
      </c>
      <c r="BE197" s="18">
        <v>100.11321796766111</v>
      </c>
      <c r="BF197" s="18">
        <v>100.16329961746985</v>
      </c>
      <c r="BG197" s="43">
        <v>4.6174597059633378</v>
      </c>
      <c r="BH197" s="18">
        <v>101.20534488467123</v>
      </c>
      <c r="BI197" s="18">
        <v>101.25597287110678</v>
      </c>
      <c r="BJ197" s="43">
        <v>4.5676317839416427</v>
      </c>
      <c r="BK197" s="18">
        <v>100.98383289780639</v>
      </c>
      <c r="BL197" s="18">
        <v>101.03435007284281</v>
      </c>
      <c r="BM197" s="43">
        <v>4.5776510628964404</v>
      </c>
      <c r="BN197" s="18">
        <v>100.77627616567916</v>
      </c>
      <c r="BO197" s="18">
        <v>100.82668951043438</v>
      </c>
      <c r="BP197" s="43">
        <v>4.5870790982593617</v>
      </c>
      <c r="BQ197" s="18">
        <v>100.54687066349875</v>
      </c>
      <c r="BR197" s="18">
        <v>100.59716924812281</v>
      </c>
      <c r="BS197" s="43">
        <v>4.5975448758328801</v>
      </c>
      <c r="BT197" s="18">
        <v>100.3242558804009</v>
      </c>
      <c r="BU197" s="18">
        <v>100.37444310195187</v>
      </c>
      <c r="BV197" s="43">
        <v>4.6077466106609588</v>
      </c>
      <c r="BW197" s="18">
        <v>100.12286402563636</v>
      </c>
      <c r="BX197" s="18">
        <v>100.1729505008868</v>
      </c>
      <c r="BY197" s="43">
        <v>4.6170148496914409</v>
      </c>
      <c r="BZ197" s="20">
        <v>101.28040692877707</v>
      </c>
      <c r="CA197" s="20">
        <v>101.33107246500957</v>
      </c>
      <c r="CB197" s="21">
        <v>4.564246570662764</v>
      </c>
      <c r="CC197" s="18">
        <v>101.05446274690127</v>
      </c>
      <c r="CD197" s="18">
        <v>101.10501525452852</v>
      </c>
      <c r="CE197" s="43">
        <v>4.5744516118777252</v>
      </c>
      <c r="CF197" s="18">
        <v>100.82062955907455</v>
      </c>
      <c r="CG197" s="18">
        <v>100.87106509162035</v>
      </c>
      <c r="CH197" s="166">
        <v>4.5850611330406306</v>
      </c>
      <c r="CI197" s="18">
        <v>100.59399285046715</v>
      </c>
      <c r="CJ197" s="18">
        <v>100.64431500797113</v>
      </c>
      <c r="CK197" s="43">
        <v>4.5953912047925369</v>
      </c>
      <c r="CL197" s="18">
        <v>100.35944295583273</v>
      </c>
      <c r="CM197" s="18">
        <v>100.40964777972259</v>
      </c>
      <c r="CN197" s="43">
        <v>4.6061310862739671</v>
      </c>
      <c r="CO197" s="18">
        <v>100.12452799171709</v>
      </c>
      <c r="CP197" s="18">
        <v>100.17461529936676</v>
      </c>
      <c r="CQ197" s="43">
        <v>4.6169381196807411</v>
      </c>
      <c r="CR197" s="18">
        <v>101.29696625519786</v>
      </c>
      <c r="CS197" s="18">
        <v>101.34764007523547</v>
      </c>
      <c r="CT197" s="43">
        <v>4.5635004392471581</v>
      </c>
      <c r="CU197" s="18">
        <v>101.06056270059057</v>
      </c>
      <c r="CV197" s="18">
        <v>101.11111825972043</v>
      </c>
      <c r="CW197" s="43">
        <v>4.5741755007791838</v>
      </c>
      <c r="CX197" s="18">
        <v>100.83144121989193</v>
      </c>
      <c r="CY197" s="18">
        <v>100.88188216097241</v>
      </c>
      <c r="CZ197" s="43">
        <v>4.58456949942717</v>
      </c>
      <c r="DA197" s="18">
        <v>100.59432651077901</v>
      </c>
      <c r="DB197" s="18">
        <v>100.64464883519661</v>
      </c>
      <c r="DC197" s="43">
        <v>4.5953759623855763</v>
      </c>
      <c r="DD197" s="166">
        <v>100.35684957583304</v>
      </c>
      <c r="DE197" s="166">
        <v>100.40705310238422</v>
      </c>
      <c r="DF197" s="43">
        <v>4.6062501159992477</v>
      </c>
      <c r="DG197" s="18">
        <v>100.13436531772521</v>
      </c>
      <c r="DH197" s="18">
        <v>100.18445754649845</v>
      </c>
      <c r="DI197" s="43">
        <v>4.6164845458722041</v>
      </c>
      <c r="DJ197">
        <v>101.28486094240549</v>
      </c>
      <c r="DK197">
        <v>101.33552870675886</v>
      </c>
      <c r="DL197">
        <v>4.5640458573849845</v>
      </c>
      <c r="DM197" s="166">
        <v>101.05815619096025</v>
      </c>
      <c r="DN197" s="166">
        <v>101.10871054623335</v>
      </c>
      <c r="DO197" s="166">
        <v>4.5742844261525368</v>
      </c>
      <c r="DP197" s="43">
        <v>100.82353766501626</v>
      </c>
      <c r="DQ197" s="43">
        <v>100.87397465234243</v>
      </c>
      <c r="DR197" s="43">
        <v>4.5849288837282884</v>
      </c>
      <c r="DS197" s="18">
        <v>100.59614152020052</v>
      </c>
      <c r="DT197" s="18">
        <v>100.6464647525768</v>
      </c>
      <c r="DU197" s="43">
        <v>4.595293050153149</v>
      </c>
    </row>
    <row r="198" spans="1:125" x14ac:dyDescent="0.35">
      <c r="A198" s="9" t="s">
        <v>364</v>
      </c>
      <c r="B198" s="15" t="s">
        <v>149</v>
      </c>
      <c r="C198" s="16">
        <v>43753</v>
      </c>
      <c r="D198" s="16">
        <v>47406</v>
      </c>
      <c r="E198" s="30">
        <v>4.8099999999999996</v>
      </c>
      <c r="F198" s="18"/>
      <c r="G198" s="18"/>
      <c r="H198" s="43"/>
      <c r="I198" s="18"/>
      <c r="J198" s="18"/>
      <c r="K198" s="43"/>
      <c r="L198" s="18"/>
      <c r="M198" s="18"/>
      <c r="N198" s="64"/>
      <c r="O198" s="18"/>
      <c r="P198" s="18"/>
      <c r="Q198" s="64"/>
      <c r="R198" s="18"/>
      <c r="S198" s="18"/>
      <c r="T198" s="43"/>
      <c r="U198" s="18"/>
      <c r="V198" s="18"/>
      <c r="W198" s="43"/>
      <c r="X198" s="18"/>
      <c r="Y198" s="18"/>
      <c r="Z198" s="43"/>
      <c r="AA198" s="18"/>
      <c r="AB198" s="18"/>
      <c r="AC198" s="43"/>
      <c r="AD198" s="18"/>
      <c r="AE198" s="18"/>
      <c r="AF198" s="43"/>
      <c r="AG198" s="18"/>
      <c r="AH198" s="18"/>
      <c r="AI198" s="43"/>
      <c r="AJ198" s="18"/>
      <c r="AK198" s="18"/>
      <c r="AL198" s="43"/>
      <c r="AM198" s="18"/>
      <c r="AN198" s="18"/>
      <c r="AO198" s="43"/>
      <c r="AP198" s="18"/>
      <c r="AQ198" s="18"/>
      <c r="AR198" s="43"/>
      <c r="AS198" s="18"/>
      <c r="AT198" s="18"/>
      <c r="AU198" s="43"/>
      <c r="AV198" s="18"/>
      <c r="AW198" s="18"/>
      <c r="AX198" s="43"/>
      <c r="AY198" s="128"/>
      <c r="AZ198" s="128"/>
      <c r="BA198" s="43"/>
      <c r="BB198" s="18"/>
      <c r="BC198" s="18"/>
      <c r="BD198" s="43"/>
      <c r="BE198" s="18"/>
      <c r="BF198" s="18"/>
      <c r="BG198" s="43"/>
      <c r="BH198" s="18"/>
      <c r="BI198" s="18"/>
      <c r="BJ198" s="43"/>
      <c r="BK198" s="18"/>
      <c r="BL198" s="18"/>
      <c r="BM198" s="43"/>
      <c r="BN198" s="18"/>
      <c r="BO198" s="18"/>
      <c r="BP198" s="43"/>
      <c r="BQ198" s="18"/>
      <c r="BR198" s="18"/>
      <c r="BS198" s="43"/>
      <c r="BT198" s="18"/>
      <c r="BU198" s="18"/>
      <c r="BV198" s="43"/>
      <c r="BW198" s="18"/>
      <c r="BX198" s="18"/>
      <c r="BY198" s="43"/>
      <c r="BZ198" s="20"/>
      <c r="CA198" s="20"/>
      <c r="CB198" s="21"/>
      <c r="CC198" s="18"/>
      <c r="CD198" s="18"/>
      <c r="CE198" s="43"/>
      <c r="CF198" s="18"/>
      <c r="CG198" s="18"/>
      <c r="CH198" s="166"/>
      <c r="CI198" s="18"/>
      <c r="CJ198" s="18"/>
      <c r="CK198" s="43"/>
      <c r="CL198" s="18"/>
      <c r="CM198" s="18"/>
      <c r="CN198" s="43"/>
      <c r="CO198" s="18"/>
      <c r="CP198" s="18"/>
      <c r="CQ198" s="43"/>
      <c r="CR198" s="18">
        <v>99.95</v>
      </c>
      <c r="CS198" s="18">
        <v>100</v>
      </c>
      <c r="CT198" s="43">
        <v>4.8099999999999996</v>
      </c>
      <c r="CU198" s="18">
        <v>99.95</v>
      </c>
      <c r="CV198" s="18">
        <v>100</v>
      </c>
      <c r="CW198" s="43">
        <v>4.8099999999999996</v>
      </c>
      <c r="CX198" s="18">
        <v>99.950000000000017</v>
      </c>
      <c r="CY198" s="18">
        <v>100.00000000000001</v>
      </c>
      <c r="CZ198" s="43">
        <v>4.8099999999999996</v>
      </c>
      <c r="DA198" s="18">
        <v>99.950000000000017</v>
      </c>
      <c r="DB198" s="18">
        <v>100.00000000000001</v>
      </c>
      <c r="DC198" s="43">
        <v>4.8099999999999996</v>
      </c>
      <c r="DD198" s="166">
        <v>99.644259797471889</v>
      </c>
      <c r="DE198" s="166">
        <v>99.694106850897327</v>
      </c>
      <c r="DF198" s="43">
        <v>4.8499999999999996</v>
      </c>
      <c r="DG198" s="18">
        <v>99.646238062242972</v>
      </c>
      <c r="DH198" s="18">
        <v>99.69608610529562</v>
      </c>
      <c r="DI198" s="43">
        <v>4.8499999999999996</v>
      </c>
      <c r="DJ198">
        <v>99.648361104905348</v>
      </c>
      <c r="DK198">
        <v>99.698210210010345</v>
      </c>
      <c r="DL198">
        <v>4.8499999999999996</v>
      </c>
      <c r="DM198" s="166">
        <v>102.12886693703443</v>
      </c>
      <c r="DN198" s="166">
        <v>102.17995691549217</v>
      </c>
      <c r="DO198" s="166">
        <v>4.5233333333333325</v>
      </c>
      <c r="DP198" s="43">
        <v>100.39815269593451</v>
      </c>
      <c r="DQ198" s="43">
        <v>100.4483768843767</v>
      </c>
      <c r="DR198" s="43">
        <v>4.75</v>
      </c>
      <c r="DS198" s="18">
        <v>100.39500439023783</v>
      </c>
      <c r="DT198" s="18">
        <v>100.44522700373969</v>
      </c>
      <c r="DU198" s="43">
        <v>4.75</v>
      </c>
    </row>
    <row r="199" spans="1:125" x14ac:dyDescent="0.35">
      <c r="A199" s="9" t="s">
        <v>133</v>
      </c>
      <c r="B199" s="15" t="s">
        <v>9</v>
      </c>
      <c r="C199" s="16">
        <v>40522</v>
      </c>
      <c r="D199" s="16">
        <v>47462</v>
      </c>
      <c r="E199" s="30">
        <v>4.3958329999999997</v>
      </c>
      <c r="F199" s="18">
        <v>95.330020733722534</v>
      </c>
      <c r="G199" s="18">
        <v>95.377709588516794</v>
      </c>
      <c r="H199" s="43">
        <v>4.8899999999999997</v>
      </c>
      <c r="I199" s="18">
        <v>94.89875317529939</v>
      </c>
      <c r="J199" s="18">
        <v>94.946226288443611</v>
      </c>
      <c r="K199" s="43">
        <v>4.9400000000000004</v>
      </c>
      <c r="L199" s="18">
        <v>101.15522930462268</v>
      </c>
      <c r="M199" s="18">
        <v>101.20583222073304</v>
      </c>
      <c r="N199" s="64">
        <v>4.3434581817503881</v>
      </c>
      <c r="O199" s="18">
        <v>100.95962883174759</v>
      </c>
      <c r="P199" s="18">
        <v>101.01013389869694</v>
      </c>
      <c r="Q199" s="64">
        <v>4.3518732530426902</v>
      </c>
      <c r="R199" s="18">
        <v>100.74345249560633</v>
      </c>
      <c r="S199" s="18">
        <v>100.79384942031649</v>
      </c>
      <c r="T199" s="43">
        <v>4.3612115474120925</v>
      </c>
      <c r="U199" s="18">
        <v>100.53368962049203</v>
      </c>
      <c r="V199" s="18">
        <v>100.58398161129767</v>
      </c>
      <c r="W199" s="43">
        <v>4.3703111863154325</v>
      </c>
      <c r="X199" s="18">
        <v>100.33037226737544</v>
      </c>
      <c r="Y199" s="18">
        <v>100.38056254864976</v>
      </c>
      <c r="Z199" s="43">
        <v>4.3791675284441105</v>
      </c>
      <c r="AA199" s="18">
        <v>100.11994541858431</v>
      </c>
      <c r="AB199" s="18">
        <v>100.1700304338012</v>
      </c>
      <c r="AC199" s="43">
        <v>4.3883714330156351</v>
      </c>
      <c r="AD199" s="18">
        <v>101.09019831690772</v>
      </c>
      <c r="AE199" s="18">
        <v>101.14076870125834</v>
      </c>
      <c r="AF199" s="43">
        <v>4.3462523139250262</v>
      </c>
      <c r="AG199" s="18">
        <v>100.89130444223598</v>
      </c>
      <c r="AH199" s="18">
        <v>100.94177532990092</v>
      </c>
      <c r="AI199" s="43">
        <v>4.3548203760369848</v>
      </c>
      <c r="AJ199" s="18">
        <v>100.69207076369513</v>
      </c>
      <c r="AK199" s="18">
        <v>100.74244198468746</v>
      </c>
      <c r="AL199" s="43">
        <v>4.3634370116501175</v>
      </c>
      <c r="AM199" s="18">
        <v>100.51182521217497</v>
      </c>
      <c r="AN199" s="18">
        <v>100.56210626530762</v>
      </c>
      <c r="AO199" s="43">
        <v>4.3712618631939835</v>
      </c>
      <c r="AP199" s="18">
        <v>100.30567064545234</v>
      </c>
      <c r="AQ199" s="18">
        <v>100.3558485697372</v>
      </c>
      <c r="AR199" s="43">
        <v>4.3802459574095858</v>
      </c>
      <c r="AS199" s="18">
        <v>100.11826938447393</v>
      </c>
      <c r="AT199" s="18">
        <v>100.16835356125455</v>
      </c>
      <c r="AU199" s="43">
        <v>4.3884448967326568</v>
      </c>
      <c r="AV199" s="18">
        <v>101.11614118838926</v>
      </c>
      <c r="AW199" s="18">
        <v>101.1667245506646</v>
      </c>
      <c r="AX199" s="43">
        <v>4.3451372173253997</v>
      </c>
      <c r="AY199" s="128">
        <v>100.92038478722046</v>
      </c>
      <c r="AZ199" s="128">
        <v>100.97087022233161</v>
      </c>
      <c r="BA199" s="43">
        <v>4.3535655286724246</v>
      </c>
      <c r="BB199" s="18">
        <v>100.71776986359824</v>
      </c>
      <c r="BC199" s="18">
        <v>100.76815394056851</v>
      </c>
      <c r="BD199" s="43">
        <v>4.3623236390661617</v>
      </c>
      <c r="BE199" s="18">
        <v>100.51481560554595</v>
      </c>
      <c r="BF199" s="18">
        <v>100.56509815462326</v>
      </c>
      <c r="BG199" s="43">
        <v>4.3711318147785363</v>
      </c>
      <c r="BH199" s="18">
        <v>100.31808463218871</v>
      </c>
      <c r="BI199" s="18">
        <v>100.368268766572</v>
      </c>
      <c r="BJ199" s="43">
        <v>4.3797039184002013</v>
      </c>
      <c r="BK199" s="18">
        <v>100.11446099126098</v>
      </c>
      <c r="BL199" s="18">
        <v>100.16454326289242</v>
      </c>
      <c r="BM199" s="43">
        <v>4.3886118348911864</v>
      </c>
      <c r="BN199" s="18">
        <v>101.18632619518473</v>
      </c>
      <c r="BO199" s="18">
        <v>101.23694466751849</v>
      </c>
      <c r="BP199" s="43">
        <v>4.3421233369268073</v>
      </c>
      <c r="BQ199" s="18">
        <v>100.96487712698125</v>
      </c>
      <c r="BR199" s="18">
        <v>101.01538481939095</v>
      </c>
      <c r="BS199" s="43">
        <v>4.3516470365969182</v>
      </c>
      <c r="BT199" s="18">
        <v>100.75000963444295</v>
      </c>
      <c r="BU199" s="18">
        <v>100.80040983936263</v>
      </c>
      <c r="BV199" s="43">
        <v>4.3609277055572289</v>
      </c>
      <c r="BW199" s="18">
        <v>100.55564882918721</v>
      </c>
      <c r="BX199" s="18">
        <v>100.60595180508975</v>
      </c>
      <c r="BY199" s="43">
        <v>4.369356803577908</v>
      </c>
      <c r="BZ199" s="20">
        <v>100.34014548955614</v>
      </c>
      <c r="CA199" s="20">
        <v>100.39034065988608</v>
      </c>
      <c r="CB199" s="21">
        <v>4.3787409935112258</v>
      </c>
      <c r="CC199" s="18">
        <v>100.13127506088458</v>
      </c>
      <c r="CD199" s="18">
        <v>100.18136574375644</v>
      </c>
      <c r="CE199" s="43">
        <v>4.3878748980560376</v>
      </c>
      <c r="CF199" s="18">
        <v>101.21577851177886</v>
      </c>
      <c r="CG199" s="18">
        <v>101.26641171763768</v>
      </c>
      <c r="CH199" s="166">
        <v>4.3408598423107483</v>
      </c>
      <c r="CI199" s="18">
        <v>101.00320916130009</v>
      </c>
      <c r="CJ199" s="18">
        <v>101.05373602931475</v>
      </c>
      <c r="CK199" s="43">
        <v>4.3499955298286146</v>
      </c>
      <c r="CL199" s="18">
        <v>100.78322934696982</v>
      </c>
      <c r="CM199" s="18">
        <v>100.83364617005483</v>
      </c>
      <c r="CN199" s="43">
        <v>4.3594902762778958</v>
      </c>
      <c r="CO199" s="18">
        <v>100.56291889802911</v>
      </c>
      <c r="CP199" s="18">
        <v>100.6132255107845</v>
      </c>
      <c r="CQ199" s="43">
        <v>4.3690409264623167</v>
      </c>
      <c r="CR199" s="18">
        <v>100.34939996150577</v>
      </c>
      <c r="CS199" s="18">
        <v>100.39959976138645</v>
      </c>
      <c r="CT199" s="43">
        <v>4.3783371750956226</v>
      </c>
      <c r="CU199" s="18">
        <v>100.12843745723771</v>
      </c>
      <c r="CV199" s="18">
        <v>100.178526720598</v>
      </c>
      <c r="CW199" s="43">
        <v>4.3879992488411785</v>
      </c>
      <c r="CX199" s="18">
        <v>101.19601125432661</v>
      </c>
      <c r="CY199" s="18">
        <v>101.2466345716124</v>
      </c>
      <c r="CZ199" s="43">
        <v>4.341707769941527</v>
      </c>
      <c r="DA199" s="18">
        <v>100.97979876481649</v>
      </c>
      <c r="DB199" s="18">
        <v>101.03031392177738</v>
      </c>
      <c r="DC199" s="43">
        <v>4.3510040000503896</v>
      </c>
      <c r="DD199" s="166">
        <v>100.76325393918145</v>
      </c>
      <c r="DE199" s="166">
        <v>100.81366076956623</v>
      </c>
      <c r="DF199" s="43">
        <v>4.3603545059709017</v>
      </c>
      <c r="DG199" s="18">
        <v>100.56037842874822</v>
      </c>
      <c r="DH199" s="18">
        <v>100.61068377063353</v>
      </c>
      <c r="DI199" s="43">
        <v>4.3691513020837505</v>
      </c>
      <c r="DJ199">
        <v>100.34318892005383</v>
      </c>
      <c r="DK199">
        <v>100.39338561286026</v>
      </c>
      <c r="DL199">
        <v>4.3786081853552901</v>
      </c>
      <c r="DM199" s="166">
        <v>100.13268767166491</v>
      </c>
      <c r="DN199" s="166">
        <v>100.1827790611955</v>
      </c>
      <c r="DO199" s="166">
        <v>4.3878129965978037</v>
      </c>
      <c r="DP199" s="43">
        <v>101.19679396734085</v>
      </c>
      <c r="DQ199" s="43">
        <v>101.24741767617894</v>
      </c>
      <c r="DR199" s="43">
        <v>4.3416741887277119</v>
      </c>
      <c r="DS199" s="18">
        <v>100.98742914994573</v>
      </c>
      <c r="DT199" s="18">
        <v>101.03794812400773</v>
      </c>
      <c r="DU199" s="43">
        <v>4.35067524788293</v>
      </c>
    </row>
    <row r="200" spans="1:125" x14ac:dyDescent="0.35">
      <c r="A200" s="9" t="s">
        <v>388</v>
      </c>
      <c r="B200" s="15" t="s">
        <v>149</v>
      </c>
      <c r="C200" s="16">
        <v>43847</v>
      </c>
      <c r="D200" s="16">
        <v>47500</v>
      </c>
      <c r="E200" s="30"/>
      <c r="F200" s="18"/>
      <c r="G200" s="18"/>
      <c r="H200" s="43"/>
      <c r="I200" s="18"/>
      <c r="J200" s="18"/>
      <c r="K200" s="43"/>
      <c r="L200" s="18"/>
      <c r="M200" s="18"/>
      <c r="N200" s="64"/>
      <c r="O200" s="18"/>
      <c r="P200" s="18"/>
      <c r="Q200" s="64"/>
      <c r="R200" s="18"/>
      <c r="S200" s="18"/>
      <c r="T200" s="43"/>
      <c r="U200" s="18"/>
      <c r="V200" s="18"/>
      <c r="W200" s="43"/>
      <c r="X200" s="18"/>
      <c r="Y200" s="18"/>
      <c r="Z200" s="43"/>
      <c r="AA200" s="18"/>
      <c r="AB200" s="18"/>
      <c r="AC200" s="43"/>
      <c r="AD200" s="18"/>
      <c r="AE200" s="18"/>
      <c r="AF200" s="43"/>
      <c r="AG200" s="18"/>
      <c r="AH200" s="18"/>
      <c r="AI200" s="43"/>
      <c r="AJ200" s="18"/>
      <c r="AK200" s="18"/>
      <c r="AL200" s="43"/>
      <c r="AM200" s="18"/>
      <c r="AN200" s="18"/>
      <c r="AO200" s="43"/>
      <c r="AP200" s="18"/>
      <c r="AQ200" s="18"/>
      <c r="AR200" s="43"/>
      <c r="AS200" s="18"/>
      <c r="AT200" s="18"/>
      <c r="AU200" s="43"/>
      <c r="AV200" s="18"/>
      <c r="AW200" s="18"/>
      <c r="AX200" s="43"/>
      <c r="AY200" s="128"/>
      <c r="AZ200" s="128"/>
      <c r="BA200" s="43"/>
      <c r="BB200" s="18"/>
      <c r="BC200" s="18"/>
      <c r="BD200" s="43"/>
      <c r="BE200" s="18"/>
      <c r="BF200" s="18"/>
      <c r="BG200" s="43"/>
      <c r="BH200" s="18"/>
      <c r="BI200" s="18"/>
      <c r="BJ200" s="43"/>
      <c r="BK200" s="18"/>
      <c r="BL200" s="18"/>
      <c r="BM200" s="43"/>
      <c r="BN200" s="18"/>
      <c r="BO200" s="18"/>
      <c r="BP200" s="43"/>
      <c r="BQ200" s="18"/>
      <c r="BR200" s="18"/>
      <c r="BS200" s="43"/>
      <c r="BT200" s="18"/>
      <c r="BU200" s="18"/>
      <c r="BV200" s="43"/>
      <c r="BW200" s="18"/>
      <c r="BX200" s="18"/>
      <c r="BY200" s="43"/>
      <c r="BZ200" s="20"/>
      <c r="CA200" s="20"/>
      <c r="CB200" s="21"/>
      <c r="CC200" s="18"/>
      <c r="CD200" s="18"/>
      <c r="CE200" s="43"/>
      <c r="CF200" s="18"/>
      <c r="CG200" s="18"/>
      <c r="CH200" s="166"/>
      <c r="CI200" s="18"/>
      <c r="CJ200" s="18"/>
      <c r="CK200" s="43"/>
      <c r="CL200" s="18"/>
      <c r="CM200" s="18"/>
      <c r="CN200" s="43"/>
      <c r="CO200" s="18"/>
      <c r="CP200" s="18"/>
      <c r="CQ200" s="43"/>
      <c r="CR200" s="18"/>
      <c r="CS200" s="18"/>
      <c r="CT200" s="43"/>
      <c r="CU200" s="18"/>
      <c r="CV200" s="18"/>
      <c r="CW200" s="43"/>
      <c r="CX200" s="18"/>
      <c r="CY200" s="18"/>
      <c r="CZ200" s="43"/>
      <c r="DA200" s="18"/>
      <c r="DB200" s="18"/>
      <c r="DC200" s="43"/>
      <c r="DD200" s="166">
        <v>99.95</v>
      </c>
      <c r="DE200" s="166">
        <v>100</v>
      </c>
      <c r="DF200" s="43">
        <v>4.8499999999999996</v>
      </c>
      <c r="DG200" s="18">
        <v>99.95</v>
      </c>
      <c r="DH200" s="18">
        <v>100</v>
      </c>
      <c r="DI200" s="43">
        <v>4.8499999999999996</v>
      </c>
      <c r="DJ200">
        <v>99.95</v>
      </c>
      <c r="DK200">
        <v>100</v>
      </c>
      <c r="DL200">
        <v>4.8499999999999996</v>
      </c>
      <c r="DM200" s="166">
        <v>100.64139174063463</v>
      </c>
      <c r="DN200" s="166">
        <v>100.69173760943934</v>
      </c>
      <c r="DO200" s="166">
        <v>4.76</v>
      </c>
      <c r="DP200" s="43">
        <v>98.818157323659563</v>
      </c>
      <c r="DQ200" s="43">
        <v>98.867591119219171</v>
      </c>
      <c r="DR200" s="43">
        <v>5</v>
      </c>
      <c r="DS200" s="18">
        <v>98.825749595313781</v>
      </c>
      <c r="DT200" s="18">
        <v>98.875187188908228</v>
      </c>
      <c r="DU200" s="43">
        <v>5</v>
      </c>
    </row>
    <row r="201" spans="1:125" x14ac:dyDescent="0.35">
      <c r="A201" s="9" t="s">
        <v>110</v>
      </c>
      <c r="B201" s="15" t="s">
        <v>9</v>
      </c>
      <c r="C201" s="16">
        <v>39832</v>
      </c>
      <c r="D201" s="16">
        <v>47502</v>
      </c>
      <c r="E201" s="30">
        <v>4.5625</v>
      </c>
      <c r="F201" s="18">
        <v>96.776299941040392</v>
      </c>
      <c r="G201" s="18">
        <v>96.824712297188981</v>
      </c>
      <c r="H201" s="43">
        <v>4.9000000000000004</v>
      </c>
      <c r="I201" s="18">
        <v>96.331923253765254</v>
      </c>
      <c r="J201" s="18">
        <v>96.380113310420455</v>
      </c>
      <c r="K201" s="43">
        <v>4.95</v>
      </c>
      <c r="L201" s="18">
        <v>100.20374594918968</v>
      </c>
      <c r="M201" s="18">
        <v>100.25387288563249</v>
      </c>
      <c r="N201" s="64">
        <v>4.5509463810987167</v>
      </c>
      <c r="O201" s="18">
        <v>99.993531990125334</v>
      </c>
      <c r="P201" s="18">
        <v>100.04355376700883</v>
      </c>
      <c r="Q201" s="64">
        <v>4.5605137244780352</v>
      </c>
      <c r="R201" s="18">
        <v>101.09184075209232</v>
      </c>
      <c r="S201" s="18">
        <v>101.14241195807135</v>
      </c>
      <c r="T201" s="43">
        <v>4.5109661829019734</v>
      </c>
      <c r="U201" s="18">
        <v>100.868545132096</v>
      </c>
      <c r="V201" s="18">
        <v>100.9190046344132</v>
      </c>
      <c r="W201" s="43">
        <v>4.5209522394003034</v>
      </c>
      <c r="X201" s="18">
        <v>100.65211086366105</v>
      </c>
      <c r="Y201" s="18">
        <v>100.70246209470839</v>
      </c>
      <c r="Z201" s="43">
        <v>4.5306737343810637</v>
      </c>
      <c r="AA201" s="18">
        <v>100.42810843406485</v>
      </c>
      <c r="AB201" s="18">
        <v>100.47834760786878</v>
      </c>
      <c r="AC201" s="43">
        <v>4.5407792908834574</v>
      </c>
      <c r="AD201" s="18">
        <v>100.21098907463406</v>
      </c>
      <c r="AE201" s="18">
        <v>100.26111963445128</v>
      </c>
      <c r="AF201" s="43">
        <v>4.5506174443640006</v>
      </c>
      <c r="AG201" s="18">
        <v>99.986277598135615</v>
      </c>
      <c r="AH201" s="18">
        <v>100.03629574600862</v>
      </c>
      <c r="AI201" s="43">
        <v>4.560844607425441</v>
      </c>
      <c r="AJ201" s="18">
        <v>101.01916943763214</v>
      </c>
      <c r="AK201" s="18">
        <v>101.06970428977702</v>
      </c>
      <c r="AL201" s="43">
        <v>4.5142112882005208</v>
      </c>
      <c r="AM201" s="18">
        <v>100.82670387576987</v>
      </c>
      <c r="AN201" s="18">
        <v>100.87714244699336</v>
      </c>
      <c r="AO201" s="43">
        <v>4.5228283527136979</v>
      </c>
      <c r="AP201" s="18">
        <v>100.60669232733905</v>
      </c>
      <c r="AQ201" s="18">
        <v>100.65702083775793</v>
      </c>
      <c r="AR201" s="43">
        <v>4.532719091054739</v>
      </c>
      <c r="AS201" s="18">
        <v>100.40659228583216</v>
      </c>
      <c r="AT201" s="18">
        <v>100.45682069618024</v>
      </c>
      <c r="AU201" s="43">
        <v>4.5417523353628129</v>
      </c>
      <c r="AV201" s="18">
        <v>100.19233880416397</v>
      </c>
      <c r="AW201" s="18">
        <v>100.24246003418105</v>
      </c>
      <c r="AX201" s="43">
        <v>4.5514645175749493</v>
      </c>
      <c r="AY201" s="128">
        <v>99.984648413853634</v>
      </c>
      <c r="AZ201" s="128">
        <v>100.03466574672699</v>
      </c>
      <c r="BA201" s="43">
        <v>4.5609189233975913</v>
      </c>
      <c r="BB201" s="18">
        <v>101.05712260320249</v>
      </c>
      <c r="BC201" s="18">
        <v>101.10767644142319</v>
      </c>
      <c r="BD201" s="43">
        <v>4.5125159241922521</v>
      </c>
      <c r="BE201" s="18">
        <v>100.84064627166123</v>
      </c>
      <c r="BF201" s="18">
        <v>100.89109181757001</v>
      </c>
      <c r="BG201" s="43">
        <v>4.5222030189244595</v>
      </c>
      <c r="BH201" s="18">
        <v>100.63080785870247</v>
      </c>
      <c r="BI201" s="18">
        <v>100.68114843291892</v>
      </c>
      <c r="BJ201" s="43">
        <v>4.5316328538304944</v>
      </c>
      <c r="BK201" s="18">
        <v>100.41361754584017</v>
      </c>
      <c r="BL201" s="18">
        <v>100.46384947057545</v>
      </c>
      <c r="BM201" s="43">
        <v>4.5414345797453208</v>
      </c>
      <c r="BN201" s="18">
        <v>100.21011022226182</v>
      </c>
      <c r="BO201" s="18">
        <v>100.26024034243302</v>
      </c>
      <c r="BP201" s="43">
        <v>4.5506573537197266</v>
      </c>
      <c r="BQ201" s="18">
        <v>99.985180395681837</v>
      </c>
      <c r="BR201" s="18">
        <v>100.03519799467917</v>
      </c>
      <c r="BS201" s="43">
        <v>4.5608946565414685</v>
      </c>
      <c r="BT201" s="18">
        <v>101.09597755207339</v>
      </c>
      <c r="BU201" s="18">
        <v>101.14655082748713</v>
      </c>
      <c r="BV201" s="43">
        <v>4.5107815962816948</v>
      </c>
      <c r="BW201" s="18">
        <v>100.88962120925468</v>
      </c>
      <c r="BX201" s="18">
        <v>100.94009125488212</v>
      </c>
      <c r="BY201" s="43">
        <v>4.5200078019340282</v>
      </c>
      <c r="BZ201" s="20">
        <v>100.66081687320201</v>
      </c>
      <c r="CA201" s="20">
        <v>100.71117245943172</v>
      </c>
      <c r="CB201" s="21">
        <v>4.5302818829140898</v>
      </c>
      <c r="CC201" s="18">
        <v>100.43905424780219</v>
      </c>
      <c r="CD201" s="18">
        <v>100.4892988972508</v>
      </c>
      <c r="CE201" s="43">
        <v>4.5402844383112928</v>
      </c>
      <c r="CF201" s="18">
        <v>100.20954861854649</v>
      </c>
      <c r="CG201" s="18">
        <v>100.25967845777538</v>
      </c>
      <c r="CH201" s="166">
        <v>4.5506828569388524</v>
      </c>
      <c r="CI201" s="18">
        <v>99.987106283030229</v>
      </c>
      <c r="CJ201" s="18">
        <v>100.03712484545295</v>
      </c>
      <c r="CK201" s="43">
        <v>4.5608068075213</v>
      </c>
      <c r="CL201" s="18">
        <v>101.1254701304486</v>
      </c>
      <c r="CM201" s="18">
        <v>101.17605815952837</v>
      </c>
      <c r="CN201" s="43">
        <v>4.5094660564914699</v>
      </c>
      <c r="CO201" s="18">
        <v>100.89409038639077</v>
      </c>
      <c r="CP201" s="18">
        <v>100.94456266772463</v>
      </c>
      <c r="CQ201" s="43">
        <v>4.5198075849000476</v>
      </c>
      <c r="CR201" s="18">
        <v>100.66983796493174</v>
      </c>
      <c r="CS201" s="18">
        <v>100.72019806396372</v>
      </c>
      <c r="CT201" s="43">
        <v>4.5298759213147326</v>
      </c>
      <c r="CU201" s="18">
        <v>100.43776217910845</v>
      </c>
      <c r="CV201" s="18">
        <v>100.48800618219954</v>
      </c>
      <c r="CW201" s="43">
        <v>4.5403428462174045</v>
      </c>
      <c r="CX201" s="18">
        <v>100.21283515645659</v>
      </c>
      <c r="CY201" s="18">
        <v>100.26296663977648</v>
      </c>
      <c r="CZ201" s="43">
        <v>4.5505336146616253</v>
      </c>
      <c r="DA201" s="18">
        <v>99.980061235019349</v>
      </c>
      <c r="DB201" s="18">
        <v>100.03007627315593</v>
      </c>
      <c r="DC201" s="43">
        <v>4.561128182628801</v>
      </c>
      <c r="DD201" s="166">
        <v>101.09989799988139</v>
      </c>
      <c r="DE201" s="166">
        <v>101.15047323649964</v>
      </c>
      <c r="DF201" s="43">
        <v>4.5106066773730573</v>
      </c>
      <c r="DG201" s="18">
        <v>100.88543185860765</v>
      </c>
      <c r="DH201" s="18">
        <v>100.93589980851189</v>
      </c>
      <c r="DI201" s="43">
        <v>4.5201954989806765</v>
      </c>
      <c r="DJ201">
        <v>100.65583135471647</v>
      </c>
      <c r="DK201">
        <v>100.70618444693993</v>
      </c>
      <c r="DL201">
        <v>4.5305062693581544</v>
      </c>
      <c r="DM201" s="166">
        <v>100.4332987596346</v>
      </c>
      <c r="DN201" s="166">
        <v>100.48354052989954</v>
      </c>
      <c r="DO201" s="166">
        <v>4.5405446264529239</v>
      </c>
      <c r="DP201" s="43">
        <v>100.20299803104483</v>
      </c>
      <c r="DQ201" s="43">
        <v>100.2531245933415</v>
      </c>
      <c r="DR201" s="43">
        <v>4.5509803494972836</v>
      </c>
      <c r="DS201" s="18">
        <v>99.979786766636536</v>
      </c>
      <c r="DT201" s="18">
        <v>100.02980166747027</v>
      </c>
      <c r="DU201" s="43">
        <v>4.5611407040145382</v>
      </c>
    </row>
    <row r="202" spans="1:125" x14ac:dyDescent="0.35">
      <c r="A202" s="9" t="s">
        <v>400</v>
      </c>
      <c r="B202" s="15" t="s">
        <v>149</v>
      </c>
      <c r="C202" s="16">
        <v>43942</v>
      </c>
      <c r="D202" s="16">
        <v>11069</v>
      </c>
      <c r="E202" s="30">
        <v>4.76</v>
      </c>
      <c r="F202" s="18"/>
      <c r="G202" s="18"/>
      <c r="H202" s="43"/>
      <c r="I202" s="18"/>
      <c r="J202" s="18"/>
      <c r="K202" s="43"/>
      <c r="L202" s="18"/>
      <c r="M202" s="18"/>
      <c r="N202" s="64"/>
      <c r="O202" s="18"/>
      <c r="P202" s="18"/>
      <c r="Q202" s="64"/>
      <c r="R202" s="18"/>
      <c r="S202" s="18"/>
      <c r="T202" s="43"/>
      <c r="U202" s="18"/>
      <c r="V202" s="18"/>
      <c r="W202" s="43"/>
      <c r="X202" s="18"/>
      <c r="Y202" s="18"/>
      <c r="Z202" s="43"/>
      <c r="AA202" s="18"/>
      <c r="AB202" s="18"/>
      <c r="AC202" s="43"/>
      <c r="AD202" s="18"/>
      <c r="AE202" s="18"/>
      <c r="AF202" s="43"/>
      <c r="AG202" s="18"/>
      <c r="AH202" s="18"/>
      <c r="AI202" s="43"/>
      <c r="AJ202" s="18"/>
      <c r="AK202" s="18"/>
      <c r="AL202" s="43"/>
      <c r="AM202" s="18"/>
      <c r="AN202" s="18"/>
      <c r="AO202" s="43"/>
      <c r="AP202" s="18"/>
      <c r="AQ202" s="18"/>
      <c r="AR202" s="43"/>
      <c r="AS202" s="18"/>
      <c r="AT202" s="18"/>
      <c r="AU202" s="43"/>
      <c r="AV202" s="18"/>
      <c r="AW202" s="18"/>
      <c r="AX202" s="43"/>
      <c r="AY202" s="128"/>
      <c r="AZ202" s="128"/>
      <c r="BA202" s="43"/>
      <c r="BB202" s="18"/>
      <c r="BC202" s="18"/>
      <c r="BD202" s="43"/>
      <c r="BE202" s="18"/>
      <c r="BF202" s="18"/>
      <c r="BG202" s="43"/>
      <c r="BH202" s="18"/>
      <c r="BI202" s="18"/>
      <c r="BJ202" s="43"/>
      <c r="BK202" s="18"/>
      <c r="BL202" s="18"/>
      <c r="BM202" s="43"/>
      <c r="BN202" s="18"/>
      <c r="BO202" s="18"/>
      <c r="BP202" s="43"/>
      <c r="BQ202" s="18"/>
      <c r="BR202" s="18"/>
      <c r="BS202" s="43"/>
      <c r="BT202" s="18"/>
      <c r="BU202" s="18"/>
      <c r="BV202" s="43"/>
      <c r="BW202" s="18"/>
      <c r="BX202" s="18"/>
      <c r="BY202" s="43"/>
      <c r="BZ202" s="20"/>
      <c r="CA202" s="20"/>
      <c r="CB202" s="21"/>
      <c r="CC202" s="18"/>
      <c r="CD202" s="18"/>
      <c r="CE202" s="43"/>
      <c r="CF202" s="18"/>
      <c r="CG202" s="18"/>
      <c r="CH202" s="166"/>
      <c r="CI202" s="18"/>
      <c r="CJ202" s="18"/>
      <c r="CK202" s="43"/>
      <c r="CL202" s="18"/>
      <c r="CM202" s="18"/>
      <c r="CN202" s="43"/>
      <c r="CO202" s="18"/>
      <c r="CP202" s="18"/>
      <c r="CQ202" s="43"/>
      <c r="CR202" s="18"/>
      <c r="CS202" s="18"/>
      <c r="CT202" s="43"/>
      <c r="CU202" s="18"/>
      <c r="CV202" s="18"/>
      <c r="CW202" s="43"/>
      <c r="CX202" s="18"/>
      <c r="CY202" s="18"/>
      <c r="CZ202" s="43"/>
      <c r="DA202" s="18"/>
      <c r="DB202" s="18"/>
      <c r="DC202" s="43"/>
      <c r="DD202" s="166"/>
      <c r="DE202" s="166"/>
      <c r="DF202" s="43"/>
      <c r="DG202" s="18"/>
      <c r="DH202" s="18"/>
      <c r="DI202" s="43"/>
      <c r="DM202" s="166">
        <v>99.95</v>
      </c>
      <c r="DN202" s="166">
        <v>100</v>
      </c>
      <c r="DO202" s="166">
        <v>4.7600000000000007</v>
      </c>
      <c r="DP202" s="43">
        <v>98.101306861823147</v>
      </c>
      <c r="DQ202" s="43">
        <v>98.150382052849565</v>
      </c>
      <c r="DR202" s="43">
        <v>5</v>
      </c>
      <c r="DS202" s="18">
        <v>98.113300976486912</v>
      </c>
      <c r="DT202" s="18">
        <v>98.162382167570698</v>
      </c>
      <c r="DU202" s="43">
        <v>5</v>
      </c>
    </row>
    <row r="203" spans="1:125" x14ac:dyDescent="0.35">
      <c r="A203" s="9" t="s">
        <v>122</v>
      </c>
      <c r="B203" s="15" t="s">
        <v>9</v>
      </c>
      <c r="C203" s="16">
        <v>40294</v>
      </c>
      <c r="D203" s="16">
        <v>47599</v>
      </c>
      <c r="E203" s="30">
        <v>4.3541670000000003</v>
      </c>
      <c r="F203" s="18">
        <v>94.74130524705636</v>
      </c>
      <c r="G203" s="18">
        <v>94.788699596854784</v>
      </c>
      <c r="H203" s="43">
        <v>4.9000000000000004</v>
      </c>
      <c r="I203" s="18">
        <v>94.304076950519871</v>
      </c>
      <c r="J203" s="18">
        <v>94.351252576808264</v>
      </c>
      <c r="K203" s="43">
        <v>4.95</v>
      </c>
      <c r="L203" s="18">
        <v>100.8365341918464</v>
      </c>
      <c r="M203" s="18">
        <v>100.88697768068674</v>
      </c>
      <c r="N203" s="64">
        <v>4.3158860539773496</v>
      </c>
      <c r="O203" s="18">
        <v>100.64375018261089</v>
      </c>
      <c r="P203" s="18">
        <v>100.69409723122649</v>
      </c>
      <c r="Q203" s="64">
        <v>4.3241531725553015</v>
      </c>
      <c r="R203" s="18">
        <v>100.43068658327196</v>
      </c>
      <c r="S203" s="18">
        <v>100.48092704679536</v>
      </c>
      <c r="T203" s="43">
        <v>4.3333268591085004</v>
      </c>
      <c r="U203" s="18">
        <v>100.22394409712707</v>
      </c>
      <c r="V203" s="18">
        <v>100.27408113769592</v>
      </c>
      <c r="W203" s="43">
        <v>4.3422656688530283</v>
      </c>
      <c r="X203" s="18">
        <v>100.02355432349908</v>
      </c>
      <c r="Y203" s="18">
        <v>100.07359111905861</v>
      </c>
      <c r="Z203" s="43">
        <v>4.3509650761106418</v>
      </c>
      <c r="AA203" s="18">
        <v>100.97569263471131</v>
      </c>
      <c r="AB203" s="18">
        <v>101.0262057375801</v>
      </c>
      <c r="AC203" s="43">
        <v>4.3099381672416124</v>
      </c>
      <c r="AD203" s="18">
        <v>100.78643921372975</v>
      </c>
      <c r="AE203" s="18">
        <v>100.83685764255102</v>
      </c>
      <c r="AF203" s="43">
        <v>4.3180312256801558</v>
      </c>
      <c r="AG203" s="18">
        <v>100.59054862604796</v>
      </c>
      <c r="AH203" s="18">
        <v>100.64086906057824</v>
      </c>
      <c r="AI203" s="43">
        <v>4.3264401834399093</v>
      </c>
      <c r="AJ203" s="18">
        <v>100.39432336551751</v>
      </c>
      <c r="AK203" s="18">
        <v>100.44454563833668</v>
      </c>
      <c r="AL203" s="43">
        <v>4.334896407095842</v>
      </c>
      <c r="AM203" s="18">
        <v>100.21679951229383</v>
      </c>
      <c r="AN203" s="18">
        <v>100.26693297878322</v>
      </c>
      <c r="AO203" s="43">
        <v>4.3425752345704591</v>
      </c>
      <c r="AP203" s="18">
        <v>100.01361255750099</v>
      </c>
      <c r="AQ203" s="18">
        <v>100.06364437969083</v>
      </c>
      <c r="AR203" s="43">
        <v>4.3513975800023266</v>
      </c>
      <c r="AS203" s="18">
        <v>101.00629004066097</v>
      </c>
      <c r="AT203" s="18">
        <v>101.05681844988591</v>
      </c>
      <c r="AU203" s="43">
        <v>4.3086325759990478</v>
      </c>
      <c r="AV203" s="18">
        <v>100.80734152886411</v>
      </c>
      <c r="AW203" s="18">
        <v>100.85777041407114</v>
      </c>
      <c r="AX203" s="43">
        <v>4.317135885637752</v>
      </c>
      <c r="AY203" s="128">
        <v>100.61449347162511</v>
      </c>
      <c r="AZ203" s="128">
        <v>100.66482588456739</v>
      </c>
      <c r="BA203" s="43">
        <v>4.3254105510428582</v>
      </c>
      <c r="BB203" s="18">
        <v>100.41488878868819</v>
      </c>
      <c r="BC203" s="18">
        <v>100.46512134936286</v>
      </c>
      <c r="BD203" s="43">
        <v>4.3340086007148528</v>
      </c>
      <c r="BE203" s="18">
        <v>100.21494981279736</v>
      </c>
      <c r="BF203" s="18">
        <v>100.26508235397434</v>
      </c>
      <c r="BG203" s="43">
        <v>4.3426553868754771</v>
      </c>
      <c r="BH203" s="18">
        <v>100.02114166254452</v>
      </c>
      <c r="BI203" s="18">
        <v>100.0711772511701</v>
      </c>
      <c r="BJ203" s="43">
        <v>4.351070027957614</v>
      </c>
      <c r="BK203" s="18">
        <v>101.05732119707555</v>
      </c>
      <c r="BL203" s="18">
        <v>101.10787513464287</v>
      </c>
      <c r="BM203" s="43">
        <v>4.3064568355349806</v>
      </c>
      <c r="BN203" s="18">
        <v>100.85975664466704</v>
      </c>
      <c r="BO203" s="18">
        <v>100.91021175054232</v>
      </c>
      <c r="BP203" s="43">
        <v>4.3148923428719295</v>
      </c>
      <c r="BQ203" s="18">
        <v>100.64142111764114</v>
      </c>
      <c r="BR203" s="18">
        <v>100.69176700114171</v>
      </c>
      <c r="BS203" s="43">
        <v>4.3242532430189948</v>
      </c>
      <c r="BT203" s="18">
        <v>100.42957463029904</v>
      </c>
      <c r="BU203" s="18">
        <v>100.47981453756782</v>
      </c>
      <c r="BV203" s="43">
        <v>4.3333748375620722</v>
      </c>
      <c r="BW203" s="18">
        <v>100.23794650924638</v>
      </c>
      <c r="BX203" s="18">
        <v>100.28809055452363</v>
      </c>
      <c r="BY203" s="43">
        <v>4.3416590902513699</v>
      </c>
      <c r="BZ203" s="20">
        <v>100.02547311472775</v>
      </c>
      <c r="CA203" s="20">
        <v>100.07551087016282</v>
      </c>
      <c r="CB203" s="21">
        <v>4.3508816114354518</v>
      </c>
      <c r="CC203" s="18">
        <v>101.09806254261119</v>
      </c>
      <c r="CD203" s="18">
        <v>101.14863686104171</v>
      </c>
      <c r="CE203" s="43">
        <v>4.3047213834248383</v>
      </c>
      <c r="CF203" s="18">
        <v>100.88174931390768</v>
      </c>
      <c r="CG203" s="18">
        <v>100.93221542161848</v>
      </c>
      <c r="CH203" s="166">
        <v>4.3139516771841206</v>
      </c>
      <c r="CI203" s="18">
        <v>100.67210437527319</v>
      </c>
      <c r="CJ203" s="18">
        <v>100.72246560807723</v>
      </c>
      <c r="CK203" s="43">
        <v>4.3229352793472788</v>
      </c>
      <c r="CL203" s="18">
        <v>100.45515092186032</v>
      </c>
      <c r="CM203" s="18">
        <v>100.50540362367215</v>
      </c>
      <c r="CN203" s="43">
        <v>4.3322715426361995</v>
      </c>
      <c r="CO203" s="18">
        <v>100.23787138252558</v>
      </c>
      <c r="CP203" s="18">
        <v>100.28801539022069</v>
      </c>
      <c r="CQ203" s="43">
        <v>4.3416623442571236</v>
      </c>
      <c r="CR203" s="18">
        <v>100.0272899217274</v>
      </c>
      <c r="CS203" s="18">
        <v>100.0773285860204</v>
      </c>
      <c r="CT203" s="43">
        <v>4.3508025858798005</v>
      </c>
      <c r="CU203" s="18">
        <v>101.07299457960234</v>
      </c>
      <c r="CV203" s="18">
        <v>101.12355635778123</v>
      </c>
      <c r="CW203" s="43">
        <v>4.3057890335607816</v>
      </c>
      <c r="CX203" s="18">
        <v>100.86698886109859</v>
      </c>
      <c r="CY203" s="18">
        <v>100.91744758489104</v>
      </c>
      <c r="CZ203" s="43">
        <v>4.3145829628095838</v>
      </c>
      <c r="DA203" s="18">
        <v>100.65379436302116</v>
      </c>
      <c r="DB203" s="18">
        <v>100.70414643623927</v>
      </c>
      <c r="DC203" s="43">
        <v>4.3237216679621397</v>
      </c>
      <c r="DD203" s="166">
        <v>100.44027216771626</v>
      </c>
      <c r="DE203" s="166">
        <v>100.49051742642946</v>
      </c>
      <c r="DF203" s="43">
        <v>4.3329133051660804</v>
      </c>
      <c r="DG203" s="18">
        <v>100.24022848514717</v>
      </c>
      <c r="DH203" s="18">
        <v>100.29037367198316</v>
      </c>
      <c r="DI203" s="43">
        <v>4.3415602520746894</v>
      </c>
      <c r="DJ203">
        <v>100.02607060555981</v>
      </c>
      <c r="DK203">
        <v>100.07610865988975</v>
      </c>
      <c r="DL203">
        <v>4.350855622092288</v>
      </c>
      <c r="DM203" s="166">
        <v>101.08057707788925</v>
      </c>
      <c r="DN203" s="166">
        <v>101.13114264921384</v>
      </c>
      <c r="DO203" s="166">
        <v>4.3054660374035123</v>
      </c>
      <c r="DP203" s="43">
        <v>100.86757333624656</v>
      </c>
      <c r="DQ203" s="43">
        <v>100.91803235242277</v>
      </c>
      <c r="DR203" s="43">
        <v>4.3145579620444003</v>
      </c>
      <c r="DS203" s="18">
        <v>100.66112922948676</v>
      </c>
      <c r="DT203" s="18">
        <v>100.71148497197274</v>
      </c>
      <c r="DU203" s="43">
        <v>4.3234066116806167</v>
      </c>
    </row>
    <row r="204" spans="1:125" x14ac:dyDescent="0.35">
      <c r="A204" s="214" t="s">
        <v>617</v>
      </c>
      <c r="B204" s="15"/>
      <c r="C204" s="16"/>
      <c r="D204" s="16"/>
      <c r="E204" s="30"/>
      <c r="F204" s="18"/>
      <c r="G204" s="18"/>
      <c r="H204" s="43"/>
      <c r="I204" s="18"/>
      <c r="J204" s="18"/>
      <c r="K204" s="43"/>
      <c r="L204" s="18"/>
      <c r="M204" s="18"/>
      <c r="N204" s="64"/>
      <c r="O204" s="18"/>
      <c r="P204" s="18"/>
      <c r="Q204" s="64"/>
      <c r="R204" s="18"/>
      <c r="S204" s="18"/>
      <c r="T204" s="43"/>
      <c r="U204" s="18"/>
      <c r="V204" s="18"/>
      <c r="W204" s="43"/>
      <c r="X204" s="18"/>
      <c r="Y204" s="18"/>
      <c r="Z204" s="43"/>
      <c r="AA204" s="18"/>
      <c r="AB204" s="18"/>
      <c r="AC204" s="43"/>
      <c r="AD204" s="18"/>
      <c r="AE204" s="18"/>
      <c r="AF204" s="43"/>
      <c r="AG204" s="18"/>
      <c r="AH204" s="18"/>
      <c r="AI204" s="43"/>
      <c r="AJ204" s="18"/>
      <c r="AK204" s="18"/>
      <c r="AL204" s="43"/>
      <c r="AM204" s="18"/>
      <c r="AN204" s="18"/>
      <c r="AO204" s="43"/>
      <c r="AP204" s="18"/>
      <c r="AQ204" s="18"/>
      <c r="AR204" s="43"/>
      <c r="AS204" s="18"/>
      <c r="AT204" s="18"/>
      <c r="AU204" s="43"/>
      <c r="AV204" s="18"/>
      <c r="AW204" s="18"/>
      <c r="AX204" s="43"/>
      <c r="AY204" s="128"/>
      <c r="AZ204" s="128"/>
      <c r="BA204" s="43"/>
      <c r="BB204" s="18"/>
      <c r="BC204" s="18"/>
      <c r="BD204" s="43"/>
      <c r="BE204" s="18"/>
      <c r="BF204" s="18"/>
      <c r="BG204" s="43"/>
      <c r="BH204" s="18"/>
      <c r="BI204" s="18"/>
      <c r="BJ204" s="43"/>
      <c r="BK204" s="18"/>
      <c r="BL204" s="18"/>
      <c r="BM204" s="43"/>
      <c r="BN204" s="18"/>
      <c r="BO204" s="18"/>
      <c r="BP204" s="43"/>
      <c r="BQ204" s="18"/>
      <c r="BR204" s="18"/>
      <c r="BS204" s="43"/>
      <c r="BT204" s="18"/>
      <c r="BU204" s="18"/>
      <c r="BV204" s="43"/>
      <c r="BW204" s="18"/>
      <c r="BX204" s="18"/>
      <c r="BY204" s="43"/>
      <c r="BZ204" s="20"/>
      <c r="CA204" s="20"/>
      <c r="CB204" s="21"/>
      <c r="CC204" s="18"/>
      <c r="CD204" s="18"/>
      <c r="CE204" s="43"/>
      <c r="CF204" s="18"/>
      <c r="CG204" s="18"/>
      <c r="CH204" s="166"/>
      <c r="CI204" s="18"/>
      <c r="CJ204" s="18"/>
      <c r="CK204" s="43"/>
      <c r="CL204" s="18"/>
      <c r="CM204" s="18"/>
      <c r="CN204" s="43"/>
      <c r="CO204" s="18"/>
      <c r="CP204" s="18"/>
      <c r="CQ204" s="43"/>
      <c r="CR204" s="18"/>
      <c r="CS204" s="18"/>
      <c r="CT204" s="43"/>
      <c r="CU204" s="18"/>
      <c r="CV204" s="18"/>
      <c r="CW204" s="43"/>
      <c r="CX204" s="18"/>
      <c r="CY204" s="18"/>
      <c r="CZ204" s="43"/>
      <c r="DA204" s="18"/>
      <c r="DB204" s="18"/>
      <c r="DC204" s="43"/>
      <c r="DD204" s="166"/>
      <c r="DE204" s="166"/>
      <c r="DF204" s="43"/>
      <c r="DG204" s="18"/>
      <c r="DH204" s="18"/>
      <c r="DI204" s="43"/>
      <c r="DM204" s="166"/>
      <c r="DN204" s="166"/>
      <c r="DO204" s="166"/>
      <c r="DP204" s="43">
        <v>99.949999999999989</v>
      </c>
      <c r="DQ204" s="43">
        <v>99.999999999999986</v>
      </c>
      <c r="DR204" s="43">
        <v>5.0000000000000009</v>
      </c>
      <c r="DS204" s="18">
        <v>99.95</v>
      </c>
      <c r="DT204" s="18">
        <v>100</v>
      </c>
      <c r="DU204" s="43">
        <v>5</v>
      </c>
    </row>
    <row r="205" spans="1:125" x14ac:dyDescent="0.35">
      <c r="A205" s="9" t="s">
        <v>151</v>
      </c>
      <c r="B205" s="15" t="s">
        <v>149</v>
      </c>
      <c r="C205" s="16">
        <v>41106</v>
      </c>
      <c r="D205" s="16">
        <v>47680</v>
      </c>
      <c r="E205" s="30">
        <v>4.3250000000000002</v>
      </c>
      <c r="F205" s="18">
        <v>94.39627852766786</v>
      </c>
      <c r="G205" s="18">
        <v>94.443500277806763</v>
      </c>
      <c r="H205" s="43">
        <v>4.9000000000000004</v>
      </c>
      <c r="I205" s="18">
        <v>93.955415178959058</v>
      </c>
      <c r="J205" s="18">
        <v>94.002416387152635</v>
      </c>
      <c r="K205" s="43">
        <v>4.95</v>
      </c>
      <c r="L205" s="18">
        <v>94.814748340545336</v>
      </c>
      <c r="M205" s="18">
        <v>94.862179430260454</v>
      </c>
      <c r="N205" s="64">
        <v>4.8600000000000003</v>
      </c>
      <c r="O205" s="18">
        <v>94.283989808432239</v>
      </c>
      <c r="P205" s="18">
        <v>94.331155386125289</v>
      </c>
      <c r="Q205" s="64">
        <v>4.92</v>
      </c>
      <c r="R205" s="18">
        <v>94.311411380952762</v>
      </c>
      <c r="S205" s="18">
        <v>94.358590676290902</v>
      </c>
      <c r="T205" s="43">
        <v>4.92</v>
      </c>
      <c r="U205" s="18">
        <v>94.338087691317227</v>
      </c>
      <c r="V205" s="18">
        <v>94.38528033148296</v>
      </c>
      <c r="W205" s="43">
        <v>4.92</v>
      </c>
      <c r="X205" s="18">
        <v>94.182972716962908</v>
      </c>
      <c r="Y205" s="18">
        <v>94.230087760843318</v>
      </c>
      <c r="Z205" s="43">
        <v>4.9400000000000004</v>
      </c>
      <c r="AA205" s="18">
        <v>94.210700326370812</v>
      </c>
      <c r="AB205" s="18">
        <v>94.257829240991299</v>
      </c>
      <c r="AC205" s="43">
        <v>4.9400000000000004</v>
      </c>
      <c r="AD205" s="18">
        <v>94.237643138956159</v>
      </c>
      <c r="AE205" s="18">
        <v>94.284785531722008</v>
      </c>
      <c r="AF205" s="43">
        <v>4.9400000000000004</v>
      </c>
      <c r="AG205" s="18">
        <v>94.265597807703855</v>
      </c>
      <c r="AH205" s="18">
        <v>94.312754184796248</v>
      </c>
      <c r="AI205" s="43">
        <v>4.9400000000000004</v>
      </c>
      <c r="AJ205" s="18">
        <v>94.649487566104867</v>
      </c>
      <c r="AK205" s="18">
        <v>94.696835984096907</v>
      </c>
      <c r="AL205" s="43">
        <v>4.9000000000000004</v>
      </c>
      <c r="AM205" s="18">
        <v>94.584681667986032</v>
      </c>
      <c r="AN205" s="18">
        <v>94.63199766681943</v>
      </c>
      <c r="AO205" s="43">
        <v>4.91</v>
      </c>
      <c r="AP205" s="18">
        <v>94.594923083692834</v>
      </c>
      <c r="AQ205" s="18">
        <v>94.64224420579572</v>
      </c>
      <c r="AR205" s="43">
        <v>4.9120000000000008</v>
      </c>
      <c r="AS205" s="18">
        <v>94.620377267240428</v>
      </c>
      <c r="AT205" s="18">
        <v>94.667711122801819</v>
      </c>
      <c r="AU205" s="43">
        <v>4.9120000000000008</v>
      </c>
      <c r="AV205" s="18">
        <v>94.64769565596724</v>
      </c>
      <c r="AW205" s="18">
        <v>94.695043177556016</v>
      </c>
      <c r="AX205" s="43">
        <v>4.9120000000000008</v>
      </c>
      <c r="AY205" s="128">
        <v>96.184327766991373</v>
      </c>
      <c r="AZ205" s="128">
        <v>96.232443988985864</v>
      </c>
      <c r="BA205" s="43">
        <v>4.74</v>
      </c>
      <c r="BB205" s="18">
        <v>96.204202434497077</v>
      </c>
      <c r="BC205" s="18">
        <v>96.252328598796467</v>
      </c>
      <c r="BD205" s="43">
        <v>4.74</v>
      </c>
      <c r="BE205" s="18">
        <v>96.224156336632433</v>
      </c>
      <c r="BF205" s="18">
        <v>96.272292482873866</v>
      </c>
      <c r="BG205" s="43">
        <v>4.74</v>
      </c>
      <c r="BH205" s="18">
        <v>96.980151732243044</v>
      </c>
      <c r="BI205" s="18">
        <v>97.028666065275672</v>
      </c>
      <c r="BJ205" s="43">
        <v>4.6560000000000006</v>
      </c>
      <c r="BK205" s="18">
        <v>96.996350184311055</v>
      </c>
      <c r="BL205" s="18">
        <v>97.044872620621362</v>
      </c>
      <c r="BM205" s="43">
        <v>4.6560000000000006</v>
      </c>
      <c r="BN205" s="18">
        <v>97.011561007351148</v>
      </c>
      <c r="BO205" s="18">
        <v>97.060091052877581</v>
      </c>
      <c r="BP205" s="43">
        <v>4.6560000000000006</v>
      </c>
      <c r="BQ205" s="18">
        <v>97.515376667246258</v>
      </c>
      <c r="BR205" s="18">
        <v>97.564158746619569</v>
      </c>
      <c r="BS205" s="43">
        <v>4.5999999999999996</v>
      </c>
      <c r="BT205" s="18">
        <v>97.963941101053649</v>
      </c>
      <c r="BU205" s="18">
        <v>98.012947574841064</v>
      </c>
      <c r="BV205" s="43">
        <v>4.55</v>
      </c>
      <c r="BW205" s="18">
        <v>97.974162578069766</v>
      </c>
      <c r="BX205" s="18">
        <v>98.023174165152341</v>
      </c>
      <c r="BY205" s="43">
        <v>4.55</v>
      </c>
      <c r="BZ205" s="20">
        <v>97.255508619164843</v>
      </c>
      <c r="CA205" s="20">
        <v>97.304160699514597</v>
      </c>
      <c r="CB205" s="21">
        <v>4.6349999999999998</v>
      </c>
      <c r="CC205" s="18">
        <v>97.270565285580588</v>
      </c>
      <c r="CD205" s="18">
        <v>97.319224898029603</v>
      </c>
      <c r="CE205" s="43">
        <v>4.6349999999999998</v>
      </c>
      <c r="CF205" s="18">
        <v>97.286183527604862</v>
      </c>
      <c r="CG205" s="18">
        <v>97.3348509530814</v>
      </c>
      <c r="CH205" s="166">
        <v>4.6349999999999998</v>
      </c>
      <c r="CI205" s="18">
        <v>96.539931950998849</v>
      </c>
      <c r="CJ205" s="18">
        <v>96.588226064030863</v>
      </c>
      <c r="CK205" s="43">
        <v>4.726</v>
      </c>
      <c r="CL205" s="18">
        <v>96.56008811762932</v>
      </c>
      <c r="CM205" s="18">
        <v>96.608392313786212</v>
      </c>
      <c r="CN205" s="43">
        <v>4.726</v>
      </c>
      <c r="CO205" s="18">
        <v>96.580324406089616</v>
      </c>
      <c r="CP205" s="18">
        <v>96.628638725452333</v>
      </c>
      <c r="CQ205" s="43">
        <v>4.726</v>
      </c>
      <c r="CR205" s="18">
        <v>95.526845965648832</v>
      </c>
      <c r="CS205" s="18">
        <v>95.574633282289966</v>
      </c>
      <c r="CT205" s="43">
        <v>4.8579999999999997</v>
      </c>
      <c r="CU205" s="18">
        <v>95.553573802715221</v>
      </c>
      <c r="CV205" s="18">
        <v>95.601374489960193</v>
      </c>
      <c r="CW205" s="43">
        <v>4.8579999999999997</v>
      </c>
      <c r="CX205" s="18">
        <v>95.57954340339397</v>
      </c>
      <c r="CY205" s="18">
        <v>95.627357081934932</v>
      </c>
      <c r="CZ205" s="43">
        <v>4.8579999999999997</v>
      </c>
      <c r="DA205" s="18">
        <v>95.606486508465508</v>
      </c>
      <c r="DB205" s="18">
        <v>95.654313665298147</v>
      </c>
      <c r="DC205" s="43">
        <v>4.8579999999999997</v>
      </c>
      <c r="DD205" s="166">
        <v>95.696656526993792</v>
      </c>
      <c r="DE205" s="166">
        <v>95.744528791389484</v>
      </c>
      <c r="DF205" s="43">
        <v>4.8499999999999996</v>
      </c>
      <c r="DG205" s="18">
        <v>95.721703803811437</v>
      </c>
      <c r="DH205" s="18">
        <v>95.769588598110488</v>
      </c>
      <c r="DI205" s="43">
        <v>4.8499999999999996</v>
      </c>
      <c r="DJ205">
        <v>95.748584147654498</v>
      </c>
      <c r="DK205">
        <v>95.796482388848915</v>
      </c>
      <c r="DL205">
        <v>4.8499999999999996</v>
      </c>
      <c r="DM205" s="166">
        <v>96.475443103845748</v>
      </c>
      <c r="DN205" s="166">
        <v>96.523704956323911</v>
      </c>
      <c r="DO205" s="166">
        <v>4.76</v>
      </c>
      <c r="DP205" s="43">
        <v>94.654603428848873</v>
      </c>
      <c r="DQ205" s="43">
        <v>94.701954406051897</v>
      </c>
      <c r="DR205" s="43">
        <v>5</v>
      </c>
      <c r="DS205" s="18">
        <v>94.687946629780456</v>
      </c>
      <c r="DT205" s="18">
        <v>94.735314286923909</v>
      </c>
      <c r="DU205" s="43">
        <v>5</v>
      </c>
    </row>
    <row r="206" spans="1:125" x14ac:dyDescent="0.35">
      <c r="A206" s="9" t="s">
        <v>119</v>
      </c>
      <c r="B206" s="15" t="s">
        <v>9</v>
      </c>
      <c r="C206" s="16">
        <v>40052</v>
      </c>
      <c r="D206" s="16">
        <v>47722</v>
      </c>
      <c r="E206" s="30">
        <v>4.40625</v>
      </c>
      <c r="F206" s="18">
        <v>95.151588418188382</v>
      </c>
      <c r="G206" s="18">
        <v>95.199188012194469</v>
      </c>
      <c r="H206" s="43">
        <v>4.9000000000000004</v>
      </c>
      <c r="I206" s="18">
        <v>94.702370486809826</v>
      </c>
      <c r="J206" s="18">
        <v>94.749745359489566</v>
      </c>
      <c r="K206" s="43">
        <v>4.95</v>
      </c>
      <c r="L206" s="18">
        <v>100.44769284689639</v>
      </c>
      <c r="M206" s="18">
        <v>100.49794181780528</v>
      </c>
      <c r="N206" s="64">
        <v>4.3844181485708216</v>
      </c>
      <c r="O206" s="18">
        <v>100.25020457488127</v>
      </c>
      <c r="P206" s="18">
        <v>100.30035475225739</v>
      </c>
      <c r="Q206" s="64">
        <v>4.3930552497879685</v>
      </c>
      <c r="R206" s="18">
        <v>100.03194185573966</v>
      </c>
      <c r="S206" s="18">
        <v>100.08198284716323</v>
      </c>
      <c r="T206" s="43">
        <v>4.4026405898940411</v>
      </c>
      <c r="U206" s="18">
        <v>101.07224719358959</v>
      </c>
      <c r="V206" s="18">
        <v>101.12280859788852</v>
      </c>
      <c r="W206" s="43">
        <v>4.3573255738191632</v>
      </c>
      <c r="X206" s="18">
        <v>100.86891517002502</v>
      </c>
      <c r="Y206" s="18">
        <v>100.91937485745375</v>
      </c>
      <c r="Z206" s="43">
        <v>4.3661090907704541</v>
      </c>
      <c r="AA206" s="18">
        <v>100.65847313779729</v>
      </c>
      <c r="AB206" s="18">
        <v>100.70882755157307</v>
      </c>
      <c r="AC206" s="43">
        <v>4.3752371138900967</v>
      </c>
      <c r="AD206" s="18">
        <v>100.45449749647514</v>
      </c>
      <c r="AE206" s="18">
        <v>100.50474987141084</v>
      </c>
      <c r="AF206" s="43">
        <v>4.3841211541121243</v>
      </c>
      <c r="AG206" s="18">
        <v>100.24338934079813</v>
      </c>
      <c r="AH206" s="18">
        <v>100.29353610885255</v>
      </c>
      <c r="AI206" s="43">
        <v>4.3933539198555351</v>
      </c>
      <c r="AJ206" s="18">
        <v>100.03194185573966</v>
      </c>
      <c r="AK206" s="18">
        <v>100.08198284716323</v>
      </c>
      <c r="AL206" s="43">
        <v>4.4026405898940411</v>
      </c>
      <c r="AM206" s="18">
        <v>101.01790929232942</v>
      </c>
      <c r="AN206" s="18">
        <v>101.06844351408645</v>
      </c>
      <c r="AO206" s="43">
        <v>4.3596693951123102</v>
      </c>
      <c r="AP206" s="18">
        <v>100.8119949932326</v>
      </c>
      <c r="AQ206" s="18">
        <v>100.86242620633577</v>
      </c>
      <c r="AR206" s="43">
        <v>4.3685742706467012</v>
      </c>
      <c r="AS206" s="18">
        <v>100.62457869090858</v>
      </c>
      <c r="AT206" s="18">
        <v>100.67491614898306</v>
      </c>
      <c r="AU206" s="43">
        <v>4.3767108715337217</v>
      </c>
      <c r="AV206" s="18">
        <v>100.42390609238277</v>
      </c>
      <c r="AW206" s="18">
        <v>100.47414316396474</v>
      </c>
      <c r="AX206" s="43">
        <v>4.385456657051952</v>
      </c>
      <c r="AY206" s="128">
        <v>100.2293805706134</v>
      </c>
      <c r="AZ206" s="128">
        <v>100.27952033077878</v>
      </c>
      <c r="BA206" s="43">
        <v>4.3939679662065458</v>
      </c>
      <c r="BB206" s="18">
        <v>100.02803318808056</v>
      </c>
      <c r="BC206" s="18">
        <v>100.07807222419265</v>
      </c>
      <c r="BD206" s="43">
        <v>4.4028126262556473</v>
      </c>
      <c r="BE206" s="18">
        <v>101.0360150936252</v>
      </c>
      <c r="BF206" s="18">
        <v>101.0865583728116</v>
      </c>
      <c r="BG206" s="43">
        <v>4.3588881359968354</v>
      </c>
      <c r="BH206" s="18">
        <v>100.83927658630517</v>
      </c>
      <c r="BI206" s="18">
        <v>100.88972144702868</v>
      </c>
      <c r="BJ206" s="43">
        <v>4.3673923733781601</v>
      </c>
      <c r="BK206" s="18">
        <v>100.63564514745464</v>
      </c>
      <c r="BL206" s="18">
        <v>100.6859881415254</v>
      </c>
      <c r="BM206" s="43">
        <v>4.3762295840077803</v>
      </c>
      <c r="BN206" s="18">
        <v>100.44484248885195</v>
      </c>
      <c r="BO206" s="18">
        <v>100.49509003386888</v>
      </c>
      <c r="BP206" s="43">
        <v>4.3845425667214242</v>
      </c>
      <c r="BQ206" s="18">
        <v>100.23395470282111</v>
      </c>
      <c r="BR206" s="18">
        <v>100.2840967511967</v>
      </c>
      <c r="BS206" s="43">
        <v>4.3937674494210563</v>
      </c>
      <c r="BT206" s="18">
        <v>100.0293094859495</v>
      </c>
      <c r="BU206" s="18">
        <v>100.07934916052976</v>
      </c>
      <c r="BV206" s="43">
        <v>4.4027564497169793</v>
      </c>
      <c r="BW206" s="18">
        <v>101.09962055108525</v>
      </c>
      <c r="BX206" s="18">
        <v>101.1501956489097</v>
      </c>
      <c r="BY206" s="43">
        <v>4.3561458005420031</v>
      </c>
      <c r="BZ206" s="20">
        <v>100.88435662837065</v>
      </c>
      <c r="CA206" s="20">
        <v>100.93482404039085</v>
      </c>
      <c r="CB206" s="21">
        <v>4.3654408098405773</v>
      </c>
      <c r="CC206" s="18">
        <v>100.6757176948669</v>
      </c>
      <c r="CD206" s="18">
        <v>100.72608073523452</v>
      </c>
      <c r="CE206" s="43">
        <v>4.3744876876348773</v>
      </c>
      <c r="CF206" s="18">
        <v>100.45979398078443</v>
      </c>
      <c r="CG206" s="18">
        <v>100.51004900528706</v>
      </c>
      <c r="CH206" s="166">
        <v>4.3838900125978659</v>
      </c>
      <c r="CI206" s="18">
        <v>100.25051556173376</v>
      </c>
      <c r="CJ206" s="18">
        <v>100.3006658946811</v>
      </c>
      <c r="CK206" s="43">
        <v>4.3930416221031905</v>
      </c>
      <c r="CL206" s="18">
        <v>100.03393003400002</v>
      </c>
      <c r="CM206" s="18">
        <v>100.08397202001002</v>
      </c>
      <c r="CN206" s="43">
        <v>4.40255308724063</v>
      </c>
      <c r="CO206" s="18">
        <v>101.11512695460536</v>
      </c>
      <c r="CP206" s="18">
        <v>101.1657098095101</v>
      </c>
      <c r="CQ206" s="43">
        <v>4.3554777684026984</v>
      </c>
      <c r="CR206" s="18">
        <v>100.90398919530452</v>
      </c>
      <c r="CS206" s="18">
        <v>100.95446642851877</v>
      </c>
      <c r="CT206" s="43">
        <v>4.3645914399635437</v>
      </c>
      <c r="CU206" s="18">
        <v>100.68548559526354</v>
      </c>
      <c r="CV206" s="18">
        <v>100.73585352202456</v>
      </c>
      <c r="CW206" s="43">
        <v>4.3740633011429555</v>
      </c>
      <c r="CX206" s="18">
        <v>100.47371268659248</v>
      </c>
      <c r="CY206" s="18">
        <v>100.52397467392943</v>
      </c>
      <c r="CZ206" s="43">
        <v>4.3832827087195811</v>
      </c>
      <c r="DA206" s="18">
        <v>100.25455177909301</v>
      </c>
      <c r="DB206" s="18">
        <v>100.30470413115857</v>
      </c>
      <c r="DC206" s="43">
        <v>4.3928647596012862</v>
      </c>
      <c r="DD206" s="166">
        <v>100.03505607269973</v>
      </c>
      <c r="DE206" s="166">
        <v>100.08509862201073</v>
      </c>
      <c r="DF206" s="43">
        <v>4.4025035301618578</v>
      </c>
      <c r="DG206" s="18">
        <v>101.10379137222907</v>
      </c>
      <c r="DH206" s="18">
        <v>101.15436855650732</v>
      </c>
      <c r="DI206" s="43">
        <v>4.3559660970436092</v>
      </c>
      <c r="DJ206">
        <v>100.88774285115244</v>
      </c>
      <c r="DK206">
        <v>100.938211957131</v>
      </c>
      <c r="DL206">
        <v>4.3652942870350806</v>
      </c>
      <c r="DM206" s="166">
        <v>100.67834506132189</v>
      </c>
      <c r="DN206" s="166">
        <v>100.7287094160299</v>
      </c>
      <c r="DO206" s="166">
        <v>4.3743735282076317</v>
      </c>
      <c r="DP206" s="43">
        <v>100.46163764573942</v>
      </c>
      <c r="DQ206" s="43">
        <v>100.51189359253567</v>
      </c>
      <c r="DR206" s="43">
        <v>4.3838095597546491</v>
      </c>
      <c r="DS206" s="18">
        <v>100.25160124448689</v>
      </c>
      <c r="DT206" s="18">
        <v>100.30175212054716</v>
      </c>
      <c r="DU206" s="43">
        <v>4.3929940473067415</v>
      </c>
    </row>
    <row r="207" spans="1:125" x14ac:dyDescent="0.35">
      <c r="A207" s="9" t="s">
        <v>104</v>
      </c>
      <c r="B207" s="15" t="s">
        <v>9</v>
      </c>
      <c r="C207" s="16">
        <v>39713</v>
      </c>
      <c r="D207" s="16">
        <v>47748</v>
      </c>
      <c r="E207" s="30">
        <v>4.59375</v>
      </c>
      <c r="F207" s="18">
        <v>96.962511161383432</v>
      </c>
      <c r="G207" s="18">
        <v>97.011016669718288</v>
      </c>
      <c r="H207" s="43">
        <v>4.9000000000000004</v>
      </c>
      <c r="I207" s="18">
        <v>96.498840681520548</v>
      </c>
      <c r="J207" s="18">
        <v>96.547114238639864</v>
      </c>
      <c r="K207" s="43">
        <v>4.95</v>
      </c>
      <c r="L207" s="18">
        <v>100.67496049753964</v>
      </c>
      <c r="M207" s="18">
        <v>100.7253231591192</v>
      </c>
      <c r="N207" s="64">
        <v>4.5606704013677852</v>
      </c>
      <c r="O207" s="18">
        <v>100.46298327525309</v>
      </c>
      <c r="P207" s="18">
        <v>100.51323989520068</v>
      </c>
      <c r="Q207" s="64">
        <v>4.5702934307854735</v>
      </c>
      <c r="R207" s="18">
        <v>100.22870746504798</v>
      </c>
      <c r="S207" s="18">
        <v>100.27884688849221</v>
      </c>
      <c r="T207" s="43">
        <v>4.5809760907084875</v>
      </c>
      <c r="U207" s="18">
        <v>100.00138208616727</v>
      </c>
      <c r="V207" s="18">
        <v>100.0514077900623</v>
      </c>
      <c r="W207" s="43">
        <v>4.5913896680385129</v>
      </c>
      <c r="X207" s="18">
        <v>101.10524263885398</v>
      </c>
      <c r="Y207" s="18">
        <v>101.15582054912853</v>
      </c>
      <c r="Z207" s="43">
        <v>4.5412611702051739</v>
      </c>
      <c r="AA207" s="18">
        <v>100.87932617824735</v>
      </c>
      <c r="AB207" s="18">
        <v>100.92979107378424</v>
      </c>
      <c r="AC207" s="43">
        <v>4.5514311989824305</v>
      </c>
      <c r="AD207" s="18">
        <v>100.66035160149744</v>
      </c>
      <c r="AE207" s="18">
        <v>100.71070695497492</v>
      </c>
      <c r="AF207" s="43">
        <v>4.5613322941459868</v>
      </c>
      <c r="AG207" s="18">
        <v>100.43372003540364</v>
      </c>
      <c r="AH207" s="18">
        <v>100.48396201641184</v>
      </c>
      <c r="AI207" s="43">
        <v>4.5716250711230035</v>
      </c>
      <c r="AJ207" s="18">
        <v>100.20672418802992</v>
      </c>
      <c r="AK207" s="18">
        <v>100.25685261433709</v>
      </c>
      <c r="AL207" s="43">
        <v>4.5819810618541972</v>
      </c>
      <c r="AM207" s="18">
        <v>100.00138208616727</v>
      </c>
      <c r="AN207" s="18">
        <v>100.0514077900623</v>
      </c>
      <c r="AO207" s="43">
        <v>4.5913896680385129</v>
      </c>
      <c r="AP207" s="18">
        <v>101.06064292694582</v>
      </c>
      <c r="AQ207" s="18">
        <v>101.11119852620892</v>
      </c>
      <c r="AR207" s="43">
        <v>4.5432653029122774</v>
      </c>
      <c r="AS207" s="18">
        <v>100.85879677485674</v>
      </c>
      <c r="AT207" s="18">
        <v>100.90925140055701</v>
      </c>
      <c r="AU207" s="43">
        <v>4.5523576245405017</v>
      </c>
      <c r="AV207" s="18">
        <v>100.64267367702658</v>
      </c>
      <c r="AW207" s="18">
        <v>100.69302018712014</v>
      </c>
      <c r="AX207" s="43">
        <v>4.5621334939237386</v>
      </c>
      <c r="AY207" s="128">
        <v>100.4331709413234</v>
      </c>
      <c r="AZ207" s="128">
        <v>100.48341264764721</v>
      </c>
      <c r="BA207" s="43">
        <v>4.5716500653777912</v>
      </c>
      <c r="BB207" s="18">
        <v>100.21632110545805</v>
      </c>
      <c r="BC207" s="18">
        <v>100.26645433262436</v>
      </c>
      <c r="BD207" s="43">
        <v>4.5815422820883587</v>
      </c>
      <c r="BE207" s="18">
        <v>99.999101007707196</v>
      </c>
      <c r="BF207" s="18">
        <v>100.04912557049244</v>
      </c>
      <c r="BG207" s="43">
        <v>4.5914944021807997</v>
      </c>
      <c r="BH207" s="18">
        <v>101.07051953692952</v>
      </c>
      <c r="BI207" s="18">
        <v>101.121080076968</v>
      </c>
      <c r="BJ207" s="43">
        <v>4.5428213350801645</v>
      </c>
      <c r="BK207" s="18">
        <v>100.85142369508404</v>
      </c>
      <c r="BL207" s="18">
        <v>100.90187463240024</v>
      </c>
      <c r="BM207" s="43">
        <v>4.5526904398314496</v>
      </c>
      <c r="BN207" s="18">
        <v>100.64613089084473</v>
      </c>
      <c r="BO207" s="18">
        <v>100.69647913040993</v>
      </c>
      <c r="BP207" s="43">
        <v>4.5619767837669176</v>
      </c>
      <c r="BQ207" s="18">
        <v>100.41922763230967</v>
      </c>
      <c r="BR207" s="18">
        <v>100.46946236349142</v>
      </c>
      <c r="BS207" s="43">
        <v>4.5722848435081067</v>
      </c>
      <c r="BT207" s="18">
        <v>100.19904102299617</v>
      </c>
      <c r="BU207" s="18">
        <v>100.24916560579906</v>
      </c>
      <c r="BV207" s="43">
        <v>4.5823324037065776</v>
      </c>
      <c r="BW207" s="18">
        <v>99.999845852635602</v>
      </c>
      <c r="BX207" s="18">
        <v>100.04987078802961</v>
      </c>
      <c r="BY207" s="43">
        <v>4.5914602026148899</v>
      </c>
      <c r="BZ207" s="20">
        <v>101.14637104499806</v>
      </c>
      <c r="CA207" s="20">
        <v>101.19696952976294</v>
      </c>
      <c r="CB207" s="21">
        <v>4.5394145905218402</v>
      </c>
      <c r="CC207" s="18">
        <v>100.92278237362757</v>
      </c>
      <c r="CD207" s="18">
        <v>100.97326900813162</v>
      </c>
      <c r="CE207" s="43">
        <v>4.5494714047834321</v>
      </c>
      <c r="CF207" s="18">
        <v>100.69138694067395</v>
      </c>
      <c r="CG207" s="18">
        <v>100.74175781958374</v>
      </c>
      <c r="CH207" s="166">
        <v>4.5599263894390738</v>
      </c>
      <c r="CI207" s="18">
        <v>100.46711296229304</v>
      </c>
      <c r="CJ207" s="18">
        <v>100.51737164811709</v>
      </c>
      <c r="CK207" s="43">
        <v>4.5701055694944159</v>
      </c>
      <c r="CL207" s="18">
        <v>100.2350082943347</v>
      </c>
      <c r="CM207" s="18">
        <v>100.28515086976958</v>
      </c>
      <c r="CN207" s="43">
        <v>4.5806881279616851</v>
      </c>
      <c r="CO207" s="18">
        <v>100.00254236281302</v>
      </c>
      <c r="CP207" s="18">
        <v>100.05256864713658</v>
      </c>
      <c r="CQ207" s="43">
        <v>4.5913363965708331</v>
      </c>
      <c r="CR207" s="18">
        <v>101.1538780068804</v>
      </c>
      <c r="CS207" s="18">
        <v>101.2044802470039</v>
      </c>
      <c r="CT207" s="43">
        <v>4.5390777056394152</v>
      </c>
      <c r="CU207" s="18">
        <v>100.91989876240578</v>
      </c>
      <c r="CV207" s="18">
        <v>100.97038395438297</v>
      </c>
      <c r="CW207" s="43">
        <v>4.5496013980449881</v>
      </c>
      <c r="CX207" s="18">
        <v>100.69312691442819</v>
      </c>
      <c r="CY207" s="18">
        <v>100.74349866376006</v>
      </c>
      <c r="CZ207" s="43">
        <v>4.5598475940686045</v>
      </c>
      <c r="DA207" s="18">
        <v>100.45844380831238</v>
      </c>
      <c r="DB207" s="18">
        <v>100.50869815739107</v>
      </c>
      <c r="DC207" s="43">
        <v>4.5704999509658775</v>
      </c>
      <c r="DD207" s="166">
        <v>100.22340219097667</v>
      </c>
      <c r="DE207" s="166">
        <v>100.27353896045689</v>
      </c>
      <c r="DF207" s="43">
        <v>4.5812185823136815</v>
      </c>
      <c r="DG207" s="18">
        <v>100.0031995011058</v>
      </c>
      <c r="DH207" s="18">
        <v>100.05322611416287</v>
      </c>
      <c r="DI207" s="43">
        <v>4.5913062261065258</v>
      </c>
      <c r="DJ207">
        <v>101.15041877184682</v>
      </c>
      <c r="DK207">
        <v>101.20101928148756</v>
      </c>
      <c r="DL207">
        <v>4.5392329371926818</v>
      </c>
      <c r="DM207" s="166">
        <v>100.92606997661468</v>
      </c>
      <c r="DN207" s="166">
        <v>100.97655825574255</v>
      </c>
      <c r="DO207" s="166">
        <v>4.5493232086257533</v>
      </c>
      <c r="DP207" s="43">
        <v>100.6938896482399</v>
      </c>
      <c r="DQ207" s="43">
        <v>100.74426177912946</v>
      </c>
      <c r="DR207" s="43">
        <v>4.5598130542375541</v>
      </c>
      <c r="DS207" s="18">
        <v>100.46885664472049</v>
      </c>
      <c r="DT207" s="18">
        <v>100.51911620282189</v>
      </c>
      <c r="DU207" s="43">
        <v>4.5700262532461853</v>
      </c>
    </row>
    <row r="208" spans="1:125" x14ac:dyDescent="0.35">
      <c r="A208" s="9" t="s">
        <v>160</v>
      </c>
      <c r="B208" s="22" t="s">
        <v>9</v>
      </c>
      <c r="C208" s="23">
        <v>41177</v>
      </c>
      <c r="D208" s="23">
        <v>47751</v>
      </c>
      <c r="E208" s="31">
        <v>4.3046879999999996</v>
      </c>
      <c r="F208" s="18">
        <v>94.140171953216495</v>
      </c>
      <c r="G208" s="18">
        <v>94.187265586009488</v>
      </c>
      <c r="H208" s="43">
        <v>4.9000000000000004</v>
      </c>
      <c r="I208" s="18">
        <v>93.695838978969832</v>
      </c>
      <c r="J208" s="18">
        <v>93.742710334136902</v>
      </c>
      <c r="K208" s="43">
        <v>4.95</v>
      </c>
      <c r="L208" s="18">
        <v>100.61672547182174</v>
      </c>
      <c r="M208" s="18">
        <v>100.6670590013224</v>
      </c>
      <c r="N208" s="64">
        <v>4.2761634666842223</v>
      </c>
      <c r="O208" s="18">
        <v>100.42752459515913</v>
      </c>
      <c r="P208" s="18">
        <v>100.47776347689756</v>
      </c>
      <c r="Q208" s="64">
        <v>4.2842195636547569</v>
      </c>
      <c r="R208" s="18">
        <v>100.21842105000691</v>
      </c>
      <c r="S208" s="18">
        <v>100.26855532767074</v>
      </c>
      <c r="T208" s="43">
        <v>4.2931584941386411</v>
      </c>
      <c r="U208" s="18">
        <v>100.015521132233</v>
      </c>
      <c r="V208" s="18">
        <v>100.0655539091876</v>
      </c>
      <c r="W208" s="43">
        <v>4.301867957385844</v>
      </c>
      <c r="X208" s="18">
        <v>101.00077502899002</v>
      </c>
      <c r="Y208" s="18">
        <v>101.05130067932969</v>
      </c>
      <c r="Z208" s="43">
        <v>4.2599036044674428</v>
      </c>
      <c r="AA208" s="18">
        <v>100.79913264525553</v>
      </c>
      <c r="AB208" s="18">
        <v>100.84955742396751</v>
      </c>
      <c r="AC208" s="43">
        <v>4.268425276179709</v>
      </c>
      <c r="AD208" s="18">
        <v>100.60368625983263</v>
      </c>
      <c r="AE208" s="18">
        <v>100.65401326646585</v>
      </c>
      <c r="AF208" s="43">
        <v>4.2767176988800308</v>
      </c>
      <c r="AG208" s="18">
        <v>100.40140560664813</v>
      </c>
      <c r="AH208" s="18">
        <v>100.4516314223593</v>
      </c>
      <c r="AI208" s="43">
        <v>4.2853340847203292</v>
      </c>
      <c r="AJ208" s="18">
        <v>100.19879981316427</v>
      </c>
      <c r="AK208" s="18">
        <v>100.24892427530192</v>
      </c>
      <c r="AL208" s="43">
        <v>4.2939991936257966</v>
      </c>
      <c r="AM208" s="18">
        <v>100.015521132233</v>
      </c>
      <c r="AN208" s="18">
        <v>100.0655539091876</v>
      </c>
      <c r="AO208" s="43">
        <v>4.301867957385844</v>
      </c>
      <c r="AP208" s="18">
        <v>100.95448324081646</v>
      </c>
      <c r="AQ208" s="18">
        <v>101.0049857336833</v>
      </c>
      <c r="AR208" s="43">
        <v>4.2618569457056665</v>
      </c>
      <c r="AS208" s="18">
        <v>100.77532577062996</v>
      </c>
      <c r="AT208" s="18">
        <v>100.82573863994993</v>
      </c>
      <c r="AU208" s="43">
        <v>4.2694336367542993</v>
      </c>
      <c r="AV208" s="18">
        <v>100.58349616647166</v>
      </c>
      <c r="AW208" s="18">
        <v>100.63381307300816</v>
      </c>
      <c r="AX208" s="43">
        <v>4.2775761630705773</v>
      </c>
      <c r="AY208" s="128">
        <v>100.39754275721778</v>
      </c>
      <c r="AZ208" s="128">
        <v>100.44776664053803</v>
      </c>
      <c r="BA208" s="43">
        <v>4.2854989652529945</v>
      </c>
      <c r="BB208" s="18">
        <v>100.20506810460783</v>
      </c>
      <c r="BC208" s="18">
        <v>100.25519570245906</v>
      </c>
      <c r="BD208" s="43">
        <v>4.2937305840742717</v>
      </c>
      <c r="BE208" s="18">
        <v>100.01226480970263</v>
      </c>
      <c r="BF208" s="18">
        <v>100.06229595768147</v>
      </c>
      <c r="BG208" s="43">
        <v>4.3020080229025988</v>
      </c>
      <c r="BH208" s="18">
        <v>100.96543875818129</v>
      </c>
      <c r="BI208" s="18">
        <v>101.01594673154706</v>
      </c>
      <c r="BJ208" s="43">
        <v>4.2613945018402273</v>
      </c>
      <c r="BK208" s="18">
        <v>100.77060489857908</v>
      </c>
      <c r="BL208" s="18">
        <v>100.82101540628221</v>
      </c>
      <c r="BM208" s="43">
        <v>4.2696336499421648</v>
      </c>
      <c r="BN208" s="18">
        <v>100.58804557174932</v>
      </c>
      <c r="BO208" s="18">
        <v>100.63836475412637</v>
      </c>
      <c r="BP208" s="43">
        <v>4.2773826964666561</v>
      </c>
      <c r="BQ208" s="18">
        <v>100.38626886414808</v>
      </c>
      <c r="BR208" s="18">
        <v>100.43648710770192</v>
      </c>
      <c r="BS208" s="43">
        <v>4.2859802487754441</v>
      </c>
      <c r="BT208" s="18">
        <v>100.19046502522569</v>
      </c>
      <c r="BU208" s="18">
        <v>100.24058531788462</v>
      </c>
      <c r="BV208" s="43">
        <v>4.2943564089823507</v>
      </c>
      <c r="BW208" s="18">
        <v>100.01332809953793</v>
      </c>
      <c r="BX208" s="18">
        <v>100.06335977942764</v>
      </c>
      <c r="BY208" s="43">
        <v>4.3019622861844127</v>
      </c>
      <c r="BZ208" s="20">
        <v>101.04080147048846</v>
      </c>
      <c r="CA208" s="20">
        <v>101.09134714406049</v>
      </c>
      <c r="CB208" s="21">
        <v>4.2582160804184284</v>
      </c>
      <c r="CC208" s="18">
        <v>100.84070968113726</v>
      </c>
      <c r="CD208" s="18">
        <v>100.89115525876663</v>
      </c>
      <c r="CE208" s="43">
        <v>4.2666653870295104</v>
      </c>
      <c r="CF208" s="18">
        <v>100.63363154098107</v>
      </c>
      <c r="CG208" s="18">
        <v>100.68397352774494</v>
      </c>
      <c r="CH208" s="166">
        <v>4.2754450874088512</v>
      </c>
      <c r="CI208" s="18">
        <v>100.4329264633754</v>
      </c>
      <c r="CJ208" s="18">
        <v>100.48316804739909</v>
      </c>
      <c r="CK208" s="43">
        <v>4.283989133353586</v>
      </c>
      <c r="CL208" s="18">
        <v>100.22521362155798</v>
      </c>
      <c r="CM208" s="18">
        <v>100.27535129720658</v>
      </c>
      <c r="CN208" s="43">
        <v>4.2928675335589848</v>
      </c>
      <c r="CO208" s="18">
        <v>100.01717748128186</v>
      </c>
      <c r="CP208" s="18">
        <v>100.06721108682527</v>
      </c>
      <c r="CQ208" s="43">
        <v>4.3017967156743806</v>
      </c>
      <c r="CR208" s="18">
        <v>101.04935347333064</v>
      </c>
      <c r="CS208" s="18">
        <v>101.09990342504315</v>
      </c>
      <c r="CT208" s="43">
        <v>4.257855699329677</v>
      </c>
      <c r="CU208" s="18">
        <v>100.83966131183922</v>
      </c>
      <c r="CV208" s="18">
        <v>100.89010636502172</v>
      </c>
      <c r="CW208" s="43">
        <v>4.2667097449829043</v>
      </c>
      <c r="CX208" s="18">
        <v>100.63642841793619</v>
      </c>
      <c r="CY208" s="18">
        <v>100.6867718038381</v>
      </c>
      <c r="CZ208" s="43">
        <v>4.2753262646920103</v>
      </c>
      <c r="DA208" s="18">
        <v>100.42610545575444</v>
      </c>
      <c r="DB208" s="18">
        <v>100.47634362756821</v>
      </c>
      <c r="DC208" s="43">
        <v>4.2842801047339272</v>
      </c>
      <c r="DD208" s="166">
        <v>100.21546119587472</v>
      </c>
      <c r="DE208" s="166">
        <v>100.26559399287116</v>
      </c>
      <c r="DF208" s="43">
        <v>4.293285292167182</v>
      </c>
      <c r="DG208" s="18">
        <v>100.01811558041668</v>
      </c>
      <c r="DH208" s="18">
        <v>100.0681496552443</v>
      </c>
      <c r="DI208" s="43">
        <v>4.301756367865849</v>
      </c>
      <c r="DJ208">
        <v>101.04491971932497</v>
      </c>
      <c r="DK208">
        <v>101.09546745305148</v>
      </c>
      <c r="DL208">
        <v>4.2580425299473363</v>
      </c>
      <c r="DM208" s="166">
        <v>100.84406915533118</v>
      </c>
      <c r="DN208" s="166">
        <v>100.89451641353794</v>
      </c>
      <c r="DO208" s="166">
        <v>4.2665232492480634</v>
      </c>
      <c r="DP208" s="43">
        <v>100.63620733082671</v>
      </c>
      <c r="DQ208" s="43">
        <v>100.68655060612977</v>
      </c>
      <c r="DR208" s="43">
        <v>4.2753356571318788</v>
      </c>
      <c r="DS208" s="18">
        <v>100.43474422233388</v>
      </c>
      <c r="DT208" s="18">
        <v>100.48498671569172</v>
      </c>
      <c r="DU208" s="43">
        <v>4.2839115978385056</v>
      </c>
    </row>
    <row r="209" spans="1:125" x14ac:dyDescent="0.35">
      <c r="A209" s="9" t="s">
        <v>130</v>
      </c>
      <c r="B209" s="15" t="s">
        <v>9</v>
      </c>
      <c r="C209" s="16">
        <v>40470</v>
      </c>
      <c r="D209" s="16">
        <v>47775</v>
      </c>
      <c r="E209" s="30">
        <v>4.40625</v>
      </c>
      <c r="F209" s="18">
        <v>95.113957869618915</v>
      </c>
      <c r="G209" s="18">
        <v>95.161538638938381</v>
      </c>
      <c r="H209" s="43">
        <v>4.9000000000000004</v>
      </c>
      <c r="I209" s="18">
        <v>94.661056048501095</v>
      </c>
      <c r="J209" s="18">
        <v>94.708410253627903</v>
      </c>
      <c r="K209" s="43">
        <v>4.95</v>
      </c>
      <c r="L209" s="18">
        <v>100.81463990133918</v>
      </c>
      <c r="M209" s="18">
        <v>100.86507243755796</v>
      </c>
      <c r="N209" s="64">
        <v>4.3684596595394858</v>
      </c>
      <c r="O209" s="18">
        <v>100.61770336829122</v>
      </c>
      <c r="P209" s="18">
        <v>100.66803738698471</v>
      </c>
      <c r="Q209" s="64">
        <v>4.3770099371875517</v>
      </c>
      <c r="R209" s="18">
        <v>100.4000504273709</v>
      </c>
      <c r="S209" s="18">
        <v>100.45027556515348</v>
      </c>
      <c r="T209" s="43">
        <v>4.3864986683307237</v>
      </c>
      <c r="U209" s="18">
        <v>100.1888547549884</v>
      </c>
      <c r="V209" s="18">
        <v>100.23897424210945</v>
      </c>
      <c r="W209" s="43">
        <v>4.3957453009819165</v>
      </c>
      <c r="X209" s="18">
        <v>99.984148631108866</v>
      </c>
      <c r="Y209" s="18">
        <v>100.03416571396585</v>
      </c>
      <c r="Z209" s="43">
        <v>4.4047450873925165</v>
      </c>
      <c r="AA209" s="18">
        <v>100.95990954239186</v>
      </c>
      <c r="AB209" s="18">
        <v>101.01041474976674</v>
      </c>
      <c r="AC209" s="43">
        <v>4.3621739509887272</v>
      </c>
      <c r="AD209" s="18">
        <v>100.76636931747623</v>
      </c>
      <c r="AE209" s="18">
        <v>100.81677770632939</v>
      </c>
      <c r="AF209" s="43">
        <v>4.37055230314445</v>
      </c>
      <c r="AG209" s="18">
        <v>100.56604158653134</v>
      </c>
      <c r="AH209" s="18">
        <v>100.61634976141204</v>
      </c>
      <c r="AI209" s="43">
        <v>4.3792584509857333</v>
      </c>
      <c r="AJ209" s="18">
        <v>100.36537160201947</v>
      </c>
      <c r="AK209" s="18">
        <v>100.41557939171531</v>
      </c>
      <c r="AL209" s="43">
        <v>4.3880143167938872</v>
      </c>
      <c r="AM209" s="18">
        <v>100.18382663283157</v>
      </c>
      <c r="AN209" s="18">
        <v>100.23394360463388</v>
      </c>
      <c r="AO209" s="43">
        <v>4.3959659188709166</v>
      </c>
      <c r="AP209" s="18">
        <v>99.976016788698587</v>
      </c>
      <c r="AQ209" s="18">
        <v>100.02602980360038</v>
      </c>
      <c r="AR209" s="43">
        <v>4.4051033602469341</v>
      </c>
      <c r="AS209" s="18">
        <v>100.99013793456729</v>
      </c>
      <c r="AT209" s="18">
        <v>101.04065826369913</v>
      </c>
      <c r="AU209" s="43">
        <v>4.3608682640412226</v>
      </c>
      <c r="AV209" s="18">
        <v>100.78675915454717</v>
      </c>
      <c r="AW209" s="18">
        <v>100.83717774341888</v>
      </c>
      <c r="AX209" s="43">
        <v>4.3696681111124942</v>
      </c>
      <c r="AY209" s="128">
        <v>100.58961667654476</v>
      </c>
      <c r="AZ209" s="128">
        <v>100.63993664486719</v>
      </c>
      <c r="BA209" s="43">
        <v>4.3782320884685557</v>
      </c>
      <c r="BB209" s="18">
        <v>100.38556711349263</v>
      </c>
      <c r="BC209" s="18">
        <v>100.43578500599561</v>
      </c>
      <c r="BD209" s="43">
        <v>4.3871315385616434</v>
      </c>
      <c r="BE209" s="18">
        <v>100.18117581331209</v>
      </c>
      <c r="BF209" s="18">
        <v>100.23129145904161</v>
      </c>
      <c r="BG209" s="43">
        <v>4.3960822372527888</v>
      </c>
      <c r="BH209" s="18">
        <v>99.983051862545224</v>
      </c>
      <c r="BI209" s="18">
        <v>100.03306839674359</v>
      </c>
      <c r="BJ209" s="43">
        <v>4.4047934054409534</v>
      </c>
      <c r="BK209" s="18">
        <v>101.03853049539963</v>
      </c>
      <c r="BL209" s="18">
        <v>101.08907503291609</v>
      </c>
      <c r="BM209" s="43">
        <v>4.3587796194250075</v>
      </c>
      <c r="BN209" s="18">
        <v>100.83681848098863</v>
      </c>
      <c r="BO209" s="18">
        <v>100.88726211204464</v>
      </c>
      <c r="BP209" s="43">
        <v>4.367498837570249</v>
      </c>
      <c r="BQ209" s="18">
        <v>100.61389944800939</v>
      </c>
      <c r="BR209" s="18">
        <v>100.66423156379128</v>
      </c>
      <c r="BS209" s="43">
        <v>4.3771754192627439</v>
      </c>
      <c r="BT209" s="18">
        <v>100.39760567877441</v>
      </c>
      <c r="BU209" s="18">
        <v>100.44782959357119</v>
      </c>
      <c r="BV209" s="43">
        <v>4.386605482496166</v>
      </c>
      <c r="BW209" s="18">
        <v>100.20195471890283</v>
      </c>
      <c r="BX209" s="18">
        <v>100.25208075928246</v>
      </c>
      <c r="BY209" s="43">
        <v>4.3951706205280132</v>
      </c>
      <c r="BZ209" s="20">
        <v>99.985020881862667</v>
      </c>
      <c r="CA209" s="20">
        <v>100.03503840106319</v>
      </c>
      <c r="CB209" s="21">
        <v>4.4047066612143864</v>
      </c>
      <c r="CC209" s="18">
        <v>101.07856993893066</v>
      </c>
      <c r="CD209" s="18">
        <v>101.12913450618375</v>
      </c>
      <c r="CE209" s="43">
        <v>4.3570530110000805</v>
      </c>
      <c r="CF209" s="18">
        <v>100.85782234654069</v>
      </c>
      <c r="CG209" s="18">
        <v>100.90827648478307</v>
      </c>
      <c r="CH209" s="166">
        <v>4.3665892962352402</v>
      </c>
      <c r="CI209" s="18">
        <v>100.64387974239357</v>
      </c>
      <c r="CJ209" s="18">
        <v>100.69422685582147</v>
      </c>
      <c r="CK209" s="43">
        <v>4.375871524699293</v>
      </c>
      <c r="CL209" s="18">
        <v>100.41533129728074</v>
      </c>
      <c r="CM209" s="18">
        <v>100.4655640793204</v>
      </c>
      <c r="CN209" s="43">
        <v>4.3858311456064101</v>
      </c>
      <c r="CO209" s="18">
        <v>100.19358684228978</v>
      </c>
      <c r="CP209" s="18">
        <v>100.24370869663809</v>
      </c>
      <c r="CQ209" s="43">
        <v>4.3955376923796656</v>
      </c>
      <c r="CR209" s="18">
        <v>99.978678105835016</v>
      </c>
      <c r="CS209" s="18">
        <v>100.02869245206104</v>
      </c>
      <c r="CT209" s="43">
        <v>4.4049861014745391</v>
      </c>
      <c r="CU209" s="18">
        <v>101.04701715441608</v>
      </c>
      <c r="CV209" s="18">
        <v>101.09756593738477</v>
      </c>
      <c r="CW209" s="43">
        <v>4.3584135376009261</v>
      </c>
      <c r="CX209" s="18">
        <v>100.83671028900682</v>
      </c>
      <c r="CY209" s="18">
        <v>100.88715386593978</v>
      </c>
      <c r="CZ209" s="43">
        <v>4.3675035236449276</v>
      </c>
      <c r="DA209" s="18">
        <v>100.61906455111748</v>
      </c>
      <c r="DB209" s="18">
        <v>100.66939925074284</v>
      </c>
      <c r="DC209" s="43">
        <v>4.3769507246438506</v>
      </c>
      <c r="DD209" s="166">
        <v>100.40108427408424</v>
      </c>
      <c r="DE209" s="166">
        <v>100.45130992904876</v>
      </c>
      <c r="DF209" s="43">
        <v>4.3864534998221956</v>
      </c>
      <c r="DG209" s="18">
        <v>100.19686392461243</v>
      </c>
      <c r="DH209" s="18">
        <v>100.24698741832158</v>
      </c>
      <c r="DI209" s="43">
        <v>4.3953939300072111</v>
      </c>
      <c r="DJ209">
        <v>99.978234690988103</v>
      </c>
      <c r="DK209">
        <v>100.0282488153958</v>
      </c>
      <c r="DL209">
        <v>4.405005638089122</v>
      </c>
      <c r="DM209" s="166">
        <v>101.05471226266194</v>
      </c>
      <c r="DN209" s="166">
        <v>101.10526489510949</v>
      </c>
      <c r="DO209" s="166">
        <v>4.3580816533849296</v>
      </c>
      <c r="DP209" s="43">
        <v>100.83726408587457</v>
      </c>
      <c r="DQ209" s="43">
        <v>100.88770793984449</v>
      </c>
      <c r="DR209" s="43">
        <v>4.3674795373756332</v>
      </c>
      <c r="DS209" s="18">
        <v>100.62651241420345</v>
      </c>
      <c r="DT209" s="18">
        <v>100.67685083962326</v>
      </c>
      <c r="DU209" s="43">
        <v>4.3766267649939623</v>
      </c>
    </row>
    <row r="210" spans="1:125" x14ac:dyDescent="0.35">
      <c r="A210" s="9" t="s">
        <v>97</v>
      </c>
      <c r="B210" s="15" t="s">
        <v>9</v>
      </c>
      <c r="C210" s="16">
        <v>39414</v>
      </c>
      <c r="D210" s="16">
        <v>47815</v>
      </c>
      <c r="E210" s="30">
        <v>4.65625</v>
      </c>
      <c r="F210" s="18">
        <v>97.54925250081574</v>
      </c>
      <c r="G210" s="18">
        <v>97.598051526579027</v>
      </c>
      <c r="H210" s="43">
        <v>4.9000000000000004</v>
      </c>
      <c r="I210" s="18">
        <v>97.076735045895106</v>
      </c>
      <c r="J210" s="18">
        <v>97.125297694742471</v>
      </c>
      <c r="K210" s="43">
        <v>4.95</v>
      </c>
      <c r="L210" s="18">
        <v>101.19163988406208</v>
      </c>
      <c r="M210" s="18">
        <v>101.24226101456937</v>
      </c>
      <c r="N210" s="64">
        <v>4.5991169629547661</v>
      </c>
      <c r="O210" s="18">
        <v>100.97549598111121</v>
      </c>
      <c r="P210" s="18">
        <v>101.02600898560401</v>
      </c>
      <c r="Q210" s="64">
        <v>4.6089616394363411</v>
      </c>
      <c r="R210" s="18">
        <v>100.73661518326659</v>
      </c>
      <c r="S210" s="18">
        <v>100.7870086876104</v>
      </c>
      <c r="T210" s="43">
        <v>4.6198910560309008</v>
      </c>
      <c r="U210" s="18">
        <v>100.50482143627315</v>
      </c>
      <c r="V210" s="18">
        <v>100.55509898576602</v>
      </c>
      <c r="W210" s="43">
        <v>4.6305458867472362</v>
      </c>
      <c r="X210" s="18">
        <v>100.28015016838563</v>
      </c>
      <c r="Y210" s="18">
        <v>100.33031532604865</v>
      </c>
      <c r="Z210" s="43">
        <v>4.6409203288839889</v>
      </c>
      <c r="AA210" s="18">
        <v>100.04762271221524</v>
      </c>
      <c r="AB210" s="18">
        <v>100.09767154798924</v>
      </c>
      <c r="AC210" s="43">
        <v>4.6517066061498555</v>
      </c>
      <c r="AD210" s="18">
        <v>101.12267282147786</v>
      </c>
      <c r="AE210" s="18">
        <v>101.17325945120346</v>
      </c>
      <c r="AF210" s="43">
        <v>4.6022536243835663</v>
      </c>
      <c r="AG210" s="18">
        <v>100.90181998698208</v>
      </c>
      <c r="AH210" s="18">
        <v>100.95229613504959</v>
      </c>
      <c r="AI210" s="43">
        <v>4.612326988354055</v>
      </c>
      <c r="AJ210" s="18">
        <v>100.68058983243164</v>
      </c>
      <c r="AK210" s="18">
        <v>100.73095531008667</v>
      </c>
      <c r="AL210" s="43">
        <v>4.6224618695080988</v>
      </c>
      <c r="AM210" s="18">
        <v>100.48044419685495</v>
      </c>
      <c r="AN210" s="18">
        <v>100.53070955163075</v>
      </c>
      <c r="AO210" s="43">
        <v>4.6316692886850008</v>
      </c>
      <c r="AP210" s="18">
        <v>100.25146641088354</v>
      </c>
      <c r="AQ210" s="18">
        <v>100.30161721949328</v>
      </c>
      <c r="AR210" s="43">
        <v>4.6422481801171536</v>
      </c>
      <c r="AS210" s="18">
        <v>100.04338550211835</v>
      </c>
      <c r="AT210" s="18">
        <v>100.09343221822746</v>
      </c>
      <c r="AU210" s="43">
        <v>4.6519036232549897</v>
      </c>
      <c r="AV210" s="18">
        <v>101.15514535947486</v>
      </c>
      <c r="AW210" s="18">
        <v>101.20574823359165</v>
      </c>
      <c r="AX210" s="43">
        <v>4.6007762219720671</v>
      </c>
      <c r="AY210" s="128">
        <v>100.93814669509422</v>
      </c>
      <c r="AZ210" s="128">
        <v>100.98864101560201</v>
      </c>
      <c r="BA210" s="43">
        <v>4.6106670544072799</v>
      </c>
      <c r="BB210" s="18">
        <v>100.71354526419799</v>
      </c>
      <c r="BC210" s="18">
        <v>100.76392722781189</v>
      </c>
      <c r="BD210" s="43">
        <v>4.6209493100372399</v>
      </c>
      <c r="BE210" s="18">
        <v>100.48856767641674</v>
      </c>
      <c r="BF210" s="18">
        <v>100.53883709496421</v>
      </c>
      <c r="BG210" s="43">
        <v>4.6312948652886519</v>
      </c>
      <c r="BH210" s="18">
        <v>100.27048868535476</v>
      </c>
      <c r="BI210" s="18">
        <v>100.32064900985969</v>
      </c>
      <c r="BJ210" s="43">
        <v>4.6413675010638888</v>
      </c>
      <c r="BK210" s="18">
        <v>100.0447690774451</v>
      </c>
      <c r="BL210" s="18">
        <v>100.09481648568793</v>
      </c>
      <c r="BM210" s="43">
        <v>4.6518392894658787</v>
      </c>
      <c r="BN210" s="18">
        <v>101.21304967569093</v>
      </c>
      <c r="BO210" s="18">
        <v>101.26368151644914</v>
      </c>
      <c r="BP210" s="43">
        <v>4.5981441028723067</v>
      </c>
      <c r="BQ210" s="18">
        <v>100.96890972217221</v>
      </c>
      <c r="BR210" s="18">
        <v>101.01941943188815</v>
      </c>
      <c r="BS210" s="43">
        <v>4.6092622846040543</v>
      </c>
      <c r="BT210" s="18">
        <v>100.73202572863572</v>
      </c>
      <c r="BU210" s="18">
        <v>100.78241693710426</v>
      </c>
      <c r="BV210" s="43">
        <v>4.6201015430160277</v>
      </c>
      <c r="BW210" s="18">
        <v>100.51774964996014</v>
      </c>
      <c r="BX210" s="18">
        <v>100.56803366679353</v>
      </c>
      <c r="BY210" s="43">
        <v>4.6299503234072317</v>
      </c>
      <c r="BZ210" s="20">
        <v>100.28016465695264</v>
      </c>
      <c r="CA210" s="20">
        <v>100.33032982186356</v>
      </c>
      <c r="CB210" s="21">
        <v>4.6409196583597092</v>
      </c>
      <c r="CC210" s="18">
        <v>100.0498922193172</v>
      </c>
      <c r="CD210" s="18">
        <v>100.09994219041241</v>
      </c>
      <c r="CE210" s="43">
        <v>4.6516010879834218</v>
      </c>
      <c r="CF210" s="18">
        <v>101.24816964143001</v>
      </c>
      <c r="CG210" s="18">
        <v>101.29881905095549</v>
      </c>
      <c r="CH210" s="166">
        <v>4.5965491440307966</v>
      </c>
      <c r="CI210" s="18">
        <v>101.01433292186557</v>
      </c>
      <c r="CJ210" s="18">
        <v>101.06486535454285</v>
      </c>
      <c r="CK210" s="43">
        <v>4.6071896337718741</v>
      </c>
      <c r="CL210" s="18">
        <v>100.77234432831926</v>
      </c>
      <c r="CM210" s="18">
        <v>100.82275570617234</v>
      </c>
      <c r="CN210" s="43">
        <v>4.6182530594280768</v>
      </c>
      <c r="CO210" s="18">
        <v>100.52999202047226</v>
      </c>
      <c r="CP210" s="18">
        <v>100.58028216155303</v>
      </c>
      <c r="CQ210" s="43">
        <v>4.629386495974515</v>
      </c>
      <c r="CR210" s="18">
        <v>100.29511070964797</v>
      </c>
      <c r="CS210" s="18">
        <v>100.34528335132363</v>
      </c>
      <c r="CT210" s="43">
        <v>4.6402280650280119</v>
      </c>
      <c r="CU210" s="18">
        <v>100.0520411089345</v>
      </c>
      <c r="CV210" s="18">
        <v>100.102092155012</v>
      </c>
      <c r="CW210" s="43">
        <v>4.6515011822026802</v>
      </c>
      <c r="CX210" s="18">
        <v>101.22203718910872</v>
      </c>
      <c r="CY210" s="18">
        <v>101.27267352587165</v>
      </c>
      <c r="CZ210" s="43">
        <v>4.597735833260578</v>
      </c>
      <c r="DA210" s="18">
        <v>100.98384103846948</v>
      </c>
      <c r="DB210" s="18">
        <v>101.03435821757826</v>
      </c>
      <c r="DC210" s="43">
        <v>4.6085807661317846</v>
      </c>
      <c r="DD210" s="166">
        <v>100.74527876103589</v>
      </c>
      <c r="DE210" s="166">
        <v>100.79567659933555</v>
      </c>
      <c r="DF210" s="43">
        <v>4.6194937690717328</v>
      </c>
      <c r="DG210" s="18">
        <v>100.52177564262833</v>
      </c>
      <c r="DH210" s="18">
        <v>100.57206167346506</v>
      </c>
      <c r="DI210" s="43">
        <v>4.6297648894956538</v>
      </c>
      <c r="DJ210">
        <v>100.28250313322127</v>
      </c>
      <c r="DK210">
        <v>100.33266946795524</v>
      </c>
      <c r="DL210">
        <v>4.6408114372827853</v>
      </c>
      <c r="DM210" s="166">
        <v>100.05059892091325</v>
      </c>
      <c r="DN210" s="166">
        <v>100.100649245536</v>
      </c>
      <c r="DO210" s="166">
        <v>4.6515682316692324</v>
      </c>
      <c r="DP210" s="43">
        <v>101.23044559523758</v>
      </c>
      <c r="DQ210" s="43">
        <v>101.28108613830673</v>
      </c>
      <c r="DR210" s="43">
        <v>4.5973539359970426</v>
      </c>
      <c r="DS210" s="18">
        <v>100.99981802250296</v>
      </c>
      <c r="DT210" s="18">
        <v>101.05034319410001</v>
      </c>
      <c r="DU210" s="43">
        <v>4.6078517428250185</v>
      </c>
    </row>
    <row r="211" spans="1:125" x14ac:dyDescent="0.35">
      <c r="A211" s="9" t="s">
        <v>109</v>
      </c>
      <c r="B211" s="15" t="s">
        <v>9</v>
      </c>
      <c r="C211" s="16">
        <v>39832</v>
      </c>
      <c r="D211" s="16">
        <v>47867</v>
      </c>
      <c r="E211" s="30">
        <v>4.59375</v>
      </c>
      <c r="F211" s="18">
        <v>96.911472799017588</v>
      </c>
      <c r="G211" s="18">
        <v>96.959952775405284</v>
      </c>
      <c r="H211" s="43">
        <v>4.9000000000000004</v>
      </c>
      <c r="I211" s="18">
        <v>96.343350934854072</v>
      </c>
      <c r="J211" s="18">
        <v>96.391546708208168</v>
      </c>
      <c r="K211" s="43">
        <v>4.96</v>
      </c>
      <c r="L211" s="18">
        <v>100.19939566970211</v>
      </c>
      <c r="M211" s="18">
        <v>100.24952042991707</v>
      </c>
      <c r="N211" s="64">
        <v>4.5823161849551406</v>
      </c>
      <c r="O211" s="18">
        <v>99.986703391540956</v>
      </c>
      <c r="P211" s="18">
        <v>100.03672175241717</v>
      </c>
      <c r="Q211" s="64">
        <v>4.5920637137322045</v>
      </c>
      <c r="R211" s="18">
        <v>101.09796067315459</v>
      </c>
      <c r="S211" s="18">
        <v>101.1485349406249</v>
      </c>
      <c r="T211" s="43">
        <v>4.5415882718386111</v>
      </c>
      <c r="U211" s="18">
        <v>100.87203250771871</v>
      </c>
      <c r="V211" s="18">
        <v>100.922493754596</v>
      </c>
      <c r="W211" s="43">
        <v>4.5517602955493768</v>
      </c>
      <c r="X211" s="18">
        <v>100.65304658580156</v>
      </c>
      <c r="Y211" s="18">
        <v>100.70339828494403</v>
      </c>
      <c r="Z211" s="43">
        <v>4.5616633383133829</v>
      </c>
      <c r="AA211" s="18">
        <v>100.42640327782854</v>
      </c>
      <c r="AB211" s="18">
        <v>100.47664159862785</v>
      </c>
      <c r="AC211" s="43">
        <v>4.5719581456061862</v>
      </c>
      <c r="AD211" s="18">
        <v>100.20672418802992</v>
      </c>
      <c r="AE211" s="18">
        <v>100.25685261433709</v>
      </c>
      <c r="AF211" s="43">
        <v>4.5819810618541972</v>
      </c>
      <c r="AG211" s="18">
        <v>99.979363473840792</v>
      </c>
      <c r="AH211" s="18">
        <v>100.02937816292224</v>
      </c>
      <c r="AI211" s="43">
        <v>4.5924008370000635</v>
      </c>
      <c r="AJ211" s="18">
        <v>101.02535757033914</v>
      </c>
      <c r="AK211" s="18">
        <v>101.07589551809818</v>
      </c>
      <c r="AL211" s="43">
        <v>4.5448521395266441</v>
      </c>
      <c r="AM211" s="18">
        <v>100.83051567558071</v>
      </c>
      <c r="AN211" s="18">
        <v>100.88095615365754</v>
      </c>
      <c r="AO211" s="43">
        <v>4.5536344768610215</v>
      </c>
      <c r="AP211" s="18">
        <v>100.60778056962462</v>
      </c>
      <c r="AQ211" s="18">
        <v>100.65810962443683</v>
      </c>
      <c r="AR211" s="43">
        <v>4.5637157474341965</v>
      </c>
      <c r="AS211" s="18">
        <v>100.40521110077137</v>
      </c>
      <c r="AT211" s="18">
        <v>100.45543882018146</v>
      </c>
      <c r="AU211" s="43">
        <v>4.5729231328360074</v>
      </c>
      <c r="AV211" s="18">
        <v>100.18831352466566</v>
      </c>
      <c r="AW211" s="18">
        <v>100.23843274103618</v>
      </c>
      <c r="AX211" s="43">
        <v>4.5828230493865103</v>
      </c>
      <c r="AY211" s="128">
        <v>99.978060034790005</v>
      </c>
      <c r="AZ211" s="128">
        <v>100.02807407182591</v>
      </c>
      <c r="BA211" s="43">
        <v>4.592460709281899</v>
      </c>
      <c r="BB211" s="18">
        <v>101.06345765025726</v>
      </c>
      <c r="BC211" s="18">
        <v>101.11401465758605</v>
      </c>
      <c r="BD211" s="43">
        <v>4.543138768207692</v>
      </c>
      <c r="BE211" s="18">
        <v>100.84434998133982</v>
      </c>
      <c r="BF211" s="18">
        <v>100.89479738002983</v>
      </c>
      <c r="BG211" s="43">
        <v>4.5530097877070954</v>
      </c>
      <c r="BH211" s="18">
        <v>100.63196091697701</v>
      </c>
      <c r="BI211" s="18">
        <v>100.68230206801101</v>
      </c>
      <c r="BJ211" s="43">
        <v>4.5626191551489521</v>
      </c>
      <c r="BK211" s="18">
        <v>100.4121305880727</v>
      </c>
      <c r="BL211" s="18">
        <v>100.46236176895717</v>
      </c>
      <c r="BM211" s="43">
        <v>4.5726080087233898</v>
      </c>
      <c r="BN211" s="18">
        <v>100.20614956945779</v>
      </c>
      <c r="BO211" s="18">
        <v>100.25627770831194</v>
      </c>
      <c r="BP211" s="43">
        <v>4.582007336603068</v>
      </c>
      <c r="BQ211" s="18">
        <v>99.978485650630873</v>
      </c>
      <c r="BR211" s="18">
        <v>100.02849990058115</v>
      </c>
      <c r="BS211" s="43">
        <v>4.5924411588354843</v>
      </c>
      <c r="BT211" s="18">
        <v>101.10168022833311</v>
      </c>
      <c r="BU211" s="18">
        <v>101.15225635651136</v>
      </c>
      <c r="BV211" s="43">
        <v>4.541421185711684</v>
      </c>
      <c r="BW211" s="18">
        <v>100.89294511668456</v>
      </c>
      <c r="BX211" s="18">
        <v>100.9434168250971</v>
      </c>
      <c r="BY211" s="43">
        <v>4.5508168283618842</v>
      </c>
      <c r="BZ211" s="20">
        <v>100.66150324298565</v>
      </c>
      <c r="CA211" s="20">
        <v>100.71185917257192</v>
      </c>
      <c r="CB211" s="21">
        <v>4.5612801091562725</v>
      </c>
      <c r="CC211" s="18">
        <v>100.43718425312555</v>
      </c>
      <c r="CD211" s="18">
        <v>100.4874279671091</v>
      </c>
      <c r="CE211" s="43">
        <v>4.5714673894366138</v>
      </c>
      <c r="CF211" s="18">
        <v>100.20503300207945</v>
      </c>
      <c r="CG211" s="18">
        <v>100.25516058237062</v>
      </c>
      <c r="CH211" s="166">
        <v>4.5820583931195538</v>
      </c>
      <c r="CI211" s="18">
        <v>99.980026466757536</v>
      </c>
      <c r="CJ211" s="18">
        <v>100.03004148750128</v>
      </c>
      <c r="CK211" s="43">
        <v>4.592370383625191</v>
      </c>
      <c r="CL211" s="18">
        <v>101.13879334744345</v>
      </c>
      <c r="CM211" s="18">
        <v>101.18938804146418</v>
      </c>
      <c r="CN211" s="43">
        <v>4.5397547004806746</v>
      </c>
      <c r="CO211" s="18">
        <v>100.90479105904491</v>
      </c>
      <c r="CP211" s="18">
        <v>100.9552686933916</v>
      </c>
      <c r="CQ211" s="43">
        <v>4.5502825750992235</v>
      </c>
      <c r="CR211" s="18">
        <v>100.67799687697851</v>
      </c>
      <c r="CS211" s="18">
        <v>100.72836105750726</v>
      </c>
      <c r="CT211" s="43">
        <v>4.560532854671747</v>
      </c>
      <c r="CU211" s="18">
        <v>100.44329065761742</v>
      </c>
      <c r="CV211" s="18">
        <v>100.49353742633059</v>
      </c>
      <c r="CW211" s="43">
        <v>4.5711894691413049</v>
      </c>
      <c r="CX211" s="18">
        <v>100.21581422817661</v>
      </c>
      <c r="CY211" s="18">
        <v>100.26594720177749</v>
      </c>
      <c r="CZ211" s="43">
        <v>4.5815654548751548</v>
      </c>
      <c r="DA211" s="18">
        <v>99.980401960272104</v>
      </c>
      <c r="DB211" s="18">
        <v>100.03041716885653</v>
      </c>
      <c r="DC211" s="43">
        <v>4.5923531361920764</v>
      </c>
      <c r="DD211" s="166">
        <v>101.11305063430045</v>
      </c>
      <c r="DE211" s="166">
        <v>101.16363245052571</v>
      </c>
      <c r="DF211" s="43">
        <v>4.5409104919661551</v>
      </c>
      <c r="DG211" s="18">
        <v>100.89613141044744</v>
      </c>
      <c r="DH211" s="18">
        <v>100.94660471280383</v>
      </c>
      <c r="DI211" s="43">
        <v>4.5506731138400927</v>
      </c>
      <c r="DJ211">
        <v>100.66390471580679</v>
      </c>
      <c r="DK211">
        <v>100.71426184673015</v>
      </c>
      <c r="DL211">
        <v>4.5611712936851987</v>
      </c>
      <c r="DM211" s="166">
        <v>100.43882677333782</v>
      </c>
      <c r="DN211" s="166">
        <v>100.48907130899231</v>
      </c>
      <c r="DO211" s="166">
        <v>4.5713926302241852</v>
      </c>
      <c r="DP211" s="43">
        <v>100.20589184476694</v>
      </c>
      <c r="DQ211" s="43">
        <v>100.25601985469429</v>
      </c>
      <c r="DR211" s="43">
        <v>4.5820191213035741</v>
      </c>
      <c r="DS211" s="18">
        <v>99.980127470292103</v>
      </c>
      <c r="DT211" s="18">
        <v>100.03014254156288</v>
      </c>
      <c r="DU211" s="43">
        <v>4.5923657442468206</v>
      </c>
    </row>
    <row r="212" spans="1:125" x14ac:dyDescent="0.35">
      <c r="A212" s="9" t="s">
        <v>168</v>
      </c>
      <c r="B212" s="15" t="s">
        <v>9</v>
      </c>
      <c r="C212" s="16">
        <v>41381</v>
      </c>
      <c r="D212" s="16">
        <v>47955</v>
      </c>
      <c r="E212" s="30">
        <v>4.3046879999999996</v>
      </c>
      <c r="F212" s="18">
        <v>93.97111368146868</v>
      </c>
      <c r="G212" s="18">
        <v>94.018122742840092</v>
      </c>
      <c r="H212" s="43">
        <v>4.9000000000000004</v>
      </c>
      <c r="I212" s="18">
        <v>93.417520867704653</v>
      </c>
      <c r="J212" s="18">
        <v>93.464252994201743</v>
      </c>
      <c r="K212" s="43">
        <v>4.96</v>
      </c>
      <c r="L212" s="18">
        <v>100.76006766655105</v>
      </c>
      <c r="M212" s="18">
        <v>100.81047290300255</v>
      </c>
      <c r="N212" s="64">
        <v>4.2700801573878824</v>
      </c>
      <c r="O212" s="18">
        <v>100.57108231818746</v>
      </c>
      <c r="P212" s="18">
        <v>100.6213930146948</v>
      </c>
      <c r="Q212" s="64">
        <v>4.2781041595909333</v>
      </c>
      <c r="R212" s="18">
        <v>100.36221697347172</v>
      </c>
      <c r="S212" s="18">
        <v>100.41242318506424</v>
      </c>
      <c r="T212" s="43">
        <v>4.2870073875881696</v>
      </c>
      <c r="U212" s="18">
        <v>100.15954818926824</v>
      </c>
      <c r="V212" s="18">
        <v>100.20965301577611</v>
      </c>
      <c r="W212" s="43">
        <v>4.2956819731950455</v>
      </c>
      <c r="X212" s="18">
        <v>99.963106942259444</v>
      </c>
      <c r="Y212" s="18">
        <v>100.01311349900894</v>
      </c>
      <c r="Z212" s="43">
        <v>4.3041235787971504</v>
      </c>
      <c r="AA212" s="18">
        <v>100.89840992055157</v>
      </c>
      <c r="AB212" s="18">
        <v>100.94888436273293</v>
      </c>
      <c r="AC212" s="43">
        <v>4.2642254316870405</v>
      </c>
      <c r="AD212" s="18">
        <v>100.71307641359013</v>
      </c>
      <c r="AE212" s="18">
        <v>100.76345814266145</v>
      </c>
      <c r="AF212" s="43">
        <v>4.2720725145274381</v>
      </c>
      <c r="AG212" s="18">
        <v>100.52124321233269</v>
      </c>
      <c r="AH212" s="18">
        <v>100.5715289768211</v>
      </c>
      <c r="AI212" s="43">
        <v>4.2802252722956098</v>
      </c>
      <c r="AJ212" s="18">
        <v>100.32908227014251</v>
      </c>
      <c r="AK212" s="18">
        <v>100.37927190609555</v>
      </c>
      <c r="AL212" s="43">
        <v>4.2884232155290185</v>
      </c>
      <c r="AM212" s="18">
        <v>100.15523538210941</v>
      </c>
      <c r="AN212" s="18">
        <v>100.20533805113497</v>
      </c>
      <c r="AO212" s="43">
        <v>4.2958669505244416</v>
      </c>
      <c r="AP212" s="18">
        <v>99.956228023042613</v>
      </c>
      <c r="AQ212" s="18">
        <v>100.00623113861191</v>
      </c>
      <c r="AR212" s="43">
        <v>4.3044197856367177</v>
      </c>
      <c r="AS212" s="18">
        <v>100.92775441913901</v>
      </c>
      <c r="AT212" s="18">
        <v>100.97824354090946</v>
      </c>
      <c r="AU212" s="43">
        <v>4.2629856185367645</v>
      </c>
      <c r="AV212" s="18">
        <v>100.73285744674389</v>
      </c>
      <c r="AW212" s="18">
        <v>100.78324907127953</v>
      </c>
      <c r="AX212" s="43">
        <v>4.2712336024764239</v>
      </c>
      <c r="AY212" s="128">
        <v>100.54393669459201</v>
      </c>
      <c r="AZ212" s="128">
        <v>100.59423381149774</v>
      </c>
      <c r="BA212" s="43">
        <v>4.2792591949817913</v>
      </c>
      <c r="BB212" s="18">
        <v>100.34839691382693</v>
      </c>
      <c r="BC212" s="18">
        <v>100.3985962119329</v>
      </c>
      <c r="BD212" s="43">
        <v>4.2875977975958639</v>
      </c>
      <c r="BE212" s="18">
        <v>100.15252964790497</v>
      </c>
      <c r="BF212" s="18">
        <v>100.20263096338665</v>
      </c>
      <c r="BG212" s="43">
        <v>4.2959830082434687</v>
      </c>
      <c r="BH212" s="18">
        <v>99.962668354806425</v>
      </c>
      <c r="BI212" s="18">
        <v>100.0126746921525</v>
      </c>
      <c r="BJ212" s="43">
        <v>4.304142463192985</v>
      </c>
      <c r="BK212" s="18">
        <v>100.97548207606565</v>
      </c>
      <c r="BL212" s="18">
        <v>101.02599507360245</v>
      </c>
      <c r="BM212" s="43">
        <v>4.260970651032757</v>
      </c>
      <c r="BN212" s="18">
        <v>100.78171272908179</v>
      </c>
      <c r="BO212" s="18">
        <v>100.83212879347852</v>
      </c>
      <c r="BP212" s="43">
        <v>4.2691630648964463</v>
      </c>
      <c r="BQ212" s="18">
        <v>100.56757141689084</v>
      </c>
      <c r="BR212" s="18">
        <v>100.61788035706937</v>
      </c>
      <c r="BS212" s="43">
        <v>4.2782535119241896</v>
      </c>
      <c r="BT212" s="18">
        <v>100.35979449024755</v>
      </c>
      <c r="BU212" s="18">
        <v>100.40999948999254</v>
      </c>
      <c r="BV212" s="43">
        <v>4.2871108673086198</v>
      </c>
      <c r="BW212" s="18">
        <v>100.1718475360625</v>
      </c>
      <c r="BX212" s="18">
        <v>100.22195851532015</v>
      </c>
      <c r="BY212" s="43">
        <v>4.2951545387550727</v>
      </c>
      <c r="BZ212" s="20">
        <v>99.963455745098983</v>
      </c>
      <c r="CA212" s="20">
        <v>100.01346247633714</v>
      </c>
      <c r="CB212" s="21">
        <v>4.3041085604035301</v>
      </c>
      <c r="CC212" s="18">
        <v>101.01446528476893</v>
      </c>
      <c r="CD212" s="18">
        <v>101.06499778366076</v>
      </c>
      <c r="CE212" s="43">
        <v>4.2593262696295646</v>
      </c>
      <c r="CF212" s="18">
        <v>100.80221123276399</v>
      </c>
      <c r="CG212" s="18">
        <v>100.85263755153976</v>
      </c>
      <c r="CH212" s="166">
        <v>4.2682949147464093</v>
      </c>
      <c r="CI212" s="18">
        <v>100.5965003385473</v>
      </c>
      <c r="CJ212" s="18">
        <v>100.64682375042251</v>
      </c>
      <c r="CK212" s="43">
        <v>4.2770231981433273</v>
      </c>
      <c r="CL212" s="18">
        <v>100.38361807582415</v>
      </c>
      <c r="CM212" s="18">
        <v>100.4338349933208</v>
      </c>
      <c r="CN212" s="43">
        <v>4.2860934268678239</v>
      </c>
      <c r="CO212" s="18">
        <v>100.17041584627034</v>
      </c>
      <c r="CP212" s="18">
        <v>100.22052610932501</v>
      </c>
      <c r="CQ212" s="43">
        <v>4.2952159274281341</v>
      </c>
      <c r="CR212" s="18">
        <v>99.9637860039836</v>
      </c>
      <c r="CS212" s="18">
        <v>100.01379290043381</v>
      </c>
      <c r="CT212" s="43">
        <v>4.3040943405530294</v>
      </c>
      <c r="CU212" s="18">
        <v>100.9905326112539</v>
      </c>
      <c r="CV212" s="18">
        <v>101.0410531378228</v>
      </c>
      <c r="CW212" s="43">
        <v>4.2603356421159679</v>
      </c>
      <c r="CX212" s="18">
        <v>100.78845362724319</v>
      </c>
      <c r="CY212" s="18">
        <v>100.83887306377507</v>
      </c>
      <c r="CZ212" s="43">
        <v>4.2688775362230791</v>
      </c>
      <c r="DA212" s="18">
        <v>100.5793228910622</v>
      </c>
      <c r="DB212" s="18">
        <v>100.62963770991716</v>
      </c>
      <c r="DC212" s="43">
        <v>4.2777536498829782</v>
      </c>
      <c r="DD212" s="166">
        <v>100.36987070398536</v>
      </c>
      <c r="DE212" s="166">
        <v>100.42008074435753</v>
      </c>
      <c r="DF212" s="43">
        <v>4.286680480728327</v>
      </c>
      <c r="DG212" s="18">
        <v>100.17364011182053</v>
      </c>
      <c r="DH212" s="18">
        <v>100.22375198781444</v>
      </c>
      <c r="DI212" s="43">
        <v>4.2950776783165914</v>
      </c>
      <c r="DJ212">
        <v>99.963564357422911</v>
      </c>
      <c r="DK212">
        <v>100.01357114299441</v>
      </c>
      <c r="DL212">
        <v>4.3041038839072865</v>
      </c>
      <c r="DM212" s="166">
        <v>100.99794454722354</v>
      </c>
      <c r="DN212" s="166">
        <v>101.04846878161435</v>
      </c>
      <c r="DO212" s="166">
        <v>4.2600229888720813</v>
      </c>
      <c r="DP212" s="43">
        <v>100.7889983948444</v>
      </c>
      <c r="DQ212" s="43">
        <v>100.83941810389634</v>
      </c>
      <c r="DR212" s="43">
        <v>4.2688544628101841</v>
      </c>
      <c r="DS212" s="18">
        <v>100.58648692036914</v>
      </c>
      <c r="DT212" s="18">
        <v>100.63680532303064</v>
      </c>
      <c r="DU212" s="43">
        <v>4.2774489772231226</v>
      </c>
    </row>
    <row r="213" spans="1:125" x14ac:dyDescent="0.35">
      <c r="A213" s="9" t="s">
        <v>150</v>
      </c>
      <c r="B213" s="15" t="s">
        <v>149</v>
      </c>
      <c r="C213" s="16">
        <v>41106</v>
      </c>
      <c r="D213" s="16">
        <v>48045</v>
      </c>
      <c r="E213" s="30">
        <v>4.3499999999999996</v>
      </c>
      <c r="F213" s="18">
        <v>94.358619421907349</v>
      </c>
      <c r="G213" s="18">
        <v>94.405822333073885</v>
      </c>
      <c r="H213" s="43">
        <v>4.9000000000000004</v>
      </c>
      <c r="I213" s="18">
        <v>93.794624895274467</v>
      </c>
      <c r="J213" s="18">
        <v>93.841545668108509</v>
      </c>
      <c r="K213" s="43">
        <v>4.96</v>
      </c>
      <c r="L213" s="18">
        <v>94.792476097558762</v>
      </c>
      <c r="M213" s="18">
        <v>94.839896045581554</v>
      </c>
      <c r="N213" s="64">
        <v>4.8600000000000003</v>
      </c>
      <c r="O213" s="18">
        <v>93.844250536113051</v>
      </c>
      <c r="P213" s="18">
        <v>93.891196134180134</v>
      </c>
      <c r="Q213" s="64">
        <v>4.96</v>
      </c>
      <c r="R213" s="18">
        <v>93.870881424624372</v>
      </c>
      <c r="S213" s="18">
        <v>93.917840344796758</v>
      </c>
      <c r="T213" s="43">
        <v>4.96</v>
      </c>
      <c r="U213" s="18">
        <v>93.896789412916561</v>
      </c>
      <c r="V213" s="18">
        <v>93.943761293563341</v>
      </c>
      <c r="W213" s="43">
        <v>4.96</v>
      </c>
      <c r="X213" s="18">
        <v>93.732048486673634</v>
      </c>
      <c r="Y213" s="18">
        <v>93.778937955651458</v>
      </c>
      <c r="Z213" s="43">
        <v>4.9800000000000004</v>
      </c>
      <c r="AA213" s="18">
        <v>93.758952478112519</v>
      </c>
      <c r="AB213" s="18">
        <v>93.805855405815421</v>
      </c>
      <c r="AC213" s="43">
        <v>4.9800000000000004</v>
      </c>
      <c r="AD213" s="18">
        <v>93.785095836903636</v>
      </c>
      <c r="AE213" s="18">
        <v>93.83201184282504</v>
      </c>
      <c r="AF213" s="43">
        <v>4.9800000000000004</v>
      </c>
      <c r="AG213" s="18">
        <v>93.812221912554605</v>
      </c>
      <c r="AH213" s="18">
        <v>93.85915148829875</v>
      </c>
      <c r="AI213" s="43">
        <v>4.9800000000000004</v>
      </c>
      <c r="AJ213" s="18">
        <v>94.213495976231997</v>
      </c>
      <c r="AK213" s="18">
        <v>94.260626289376674</v>
      </c>
      <c r="AL213" s="43">
        <v>4.9400000000000004</v>
      </c>
      <c r="AM213" s="18">
        <v>94.143434299160276</v>
      </c>
      <c r="AN213" s="18">
        <v>94.190529563942249</v>
      </c>
      <c r="AO213" s="43">
        <v>4.95</v>
      </c>
      <c r="AP213" s="18">
        <v>94.142688036214977</v>
      </c>
      <c r="AQ213" s="18">
        <v>94.189782927678806</v>
      </c>
      <c r="AR213" s="43">
        <v>4.9530000000000012</v>
      </c>
      <c r="AS213" s="18">
        <v>94.167463571640241</v>
      </c>
      <c r="AT213" s="18">
        <v>94.214570857068765</v>
      </c>
      <c r="AU213" s="43">
        <v>4.9530000000000012</v>
      </c>
      <c r="AV213" s="18">
        <v>94.194054484169556</v>
      </c>
      <c r="AW213" s="18">
        <v>94.241175071705399</v>
      </c>
      <c r="AX213" s="43">
        <v>4.9530000000000012</v>
      </c>
      <c r="AY213" s="128">
        <v>95.821661259916425</v>
      </c>
      <c r="AZ213" s="128">
        <v>95.869596057945387</v>
      </c>
      <c r="BA213" s="43">
        <v>4.78</v>
      </c>
      <c r="BB213" s="18">
        <v>95.841210584452512</v>
      </c>
      <c r="BC213" s="18">
        <v>95.889155162033518</v>
      </c>
      <c r="BD213" s="43">
        <v>4.78</v>
      </c>
      <c r="BE213" s="18">
        <v>95.860838497867974</v>
      </c>
      <c r="BF213" s="18">
        <v>95.908792894315127</v>
      </c>
      <c r="BG213" s="43">
        <v>4.78</v>
      </c>
      <c r="BH213" s="18">
        <v>96.63088322943868</v>
      </c>
      <c r="BI213" s="18">
        <v>96.679222840859111</v>
      </c>
      <c r="BJ213" s="43">
        <v>4.6990000000000007</v>
      </c>
      <c r="BK213" s="18">
        <v>96.647105651798753</v>
      </c>
      <c r="BL213" s="18">
        <v>96.695453378487997</v>
      </c>
      <c r="BM213" s="43">
        <v>4.6990000000000007</v>
      </c>
      <c r="BN213" s="18">
        <v>96.662339509714997</v>
      </c>
      <c r="BO213" s="18">
        <v>96.710694857143565</v>
      </c>
      <c r="BP213" s="43">
        <v>4.6990000000000007</v>
      </c>
      <c r="BQ213" s="18">
        <v>97.130475555277144</v>
      </c>
      <c r="BR213" s="18">
        <v>97.179065087821044</v>
      </c>
      <c r="BS213" s="43">
        <v>4.6499999999999995</v>
      </c>
      <c r="BT213" s="18">
        <v>97.605501529230068</v>
      </c>
      <c r="BU213" s="18">
        <v>97.654328693576858</v>
      </c>
      <c r="BV213" s="43">
        <v>4.5999999999999996</v>
      </c>
      <c r="BW213" s="18">
        <v>97.616292238279996</v>
      </c>
      <c r="BX213" s="18">
        <v>97.665124800680331</v>
      </c>
      <c r="BY213" s="43">
        <v>4.5999999999999996</v>
      </c>
      <c r="BZ213" s="20">
        <v>96.899222558344491</v>
      </c>
      <c r="CA213" s="20">
        <v>96.947696406547763</v>
      </c>
      <c r="CB213" s="21">
        <v>4.68</v>
      </c>
      <c r="CC213" s="18">
        <v>96.914449042351407</v>
      </c>
      <c r="CD213" s="18">
        <v>96.962930507605208</v>
      </c>
      <c r="CE213" s="43">
        <v>4.68</v>
      </c>
      <c r="CF213" s="18">
        <v>96.930244016153225</v>
      </c>
      <c r="CG213" s="18">
        <v>96.978733382844638</v>
      </c>
      <c r="CH213" s="166">
        <v>4.68</v>
      </c>
      <c r="CI213" s="18">
        <v>96.127619810376757</v>
      </c>
      <c r="CJ213" s="18">
        <v>96.175707664208858</v>
      </c>
      <c r="CK213" s="43">
        <v>4.7720000000000002</v>
      </c>
      <c r="CL213" s="18">
        <v>96.147752670819699</v>
      </c>
      <c r="CM213" s="18">
        <v>96.195850596117751</v>
      </c>
      <c r="CN213" s="43">
        <v>4.7720000000000002</v>
      </c>
      <c r="CO213" s="18">
        <v>96.167966331834762</v>
      </c>
      <c r="CP213" s="18">
        <v>96.216074369019267</v>
      </c>
      <c r="CQ213" s="43">
        <v>4.7720000000000002</v>
      </c>
      <c r="CR213" s="18">
        <v>95.028984222943038</v>
      </c>
      <c r="CS213" s="18">
        <v>95.076522484185119</v>
      </c>
      <c r="CT213" s="43">
        <v>4.9059999999999997</v>
      </c>
      <c r="CU213" s="18">
        <v>95.055410150154927</v>
      </c>
      <c r="CV213" s="18">
        <v>95.102961630970412</v>
      </c>
      <c r="CW213" s="43">
        <v>4.9059999999999997</v>
      </c>
      <c r="CX213" s="18">
        <v>95.08108741111802</v>
      </c>
      <c r="CY213" s="18">
        <v>95.128651736986512</v>
      </c>
      <c r="CZ213" s="43">
        <v>4.9059999999999997</v>
      </c>
      <c r="DA213" s="18">
        <v>95.107728260832133</v>
      </c>
      <c r="DB213" s="18">
        <v>95.155305913789022</v>
      </c>
      <c r="DC213" s="43">
        <v>4.9059999999999997</v>
      </c>
      <c r="DD213" s="166">
        <v>95.184927745755303</v>
      </c>
      <c r="DE213" s="166">
        <v>95.232544017764184</v>
      </c>
      <c r="DF213" s="43">
        <v>4.8999999999999995</v>
      </c>
      <c r="DG213" s="18">
        <v>95.2097983281014</v>
      </c>
      <c r="DH213" s="18">
        <v>95.257427041622208</v>
      </c>
      <c r="DI213" s="43">
        <v>4.8999999999999995</v>
      </c>
      <c r="DJ213">
        <v>95.236490117061678</v>
      </c>
      <c r="DK213">
        <v>95.284132183153247</v>
      </c>
      <c r="DL213">
        <v>4.8999999999999995</v>
      </c>
      <c r="DM213" s="166">
        <v>95.977616047738252</v>
      </c>
      <c r="DN213" s="166">
        <v>96.025628862169327</v>
      </c>
      <c r="DO213" s="166">
        <v>4.8140000000000001</v>
      </c>
      <c r="DP213" s="43">
        <v>93.983028153726707</v>
      </c>
      <c r="DQ213" s="43">
        <v>94.030043175314361</v>
      </c>
      <c r="DR213" s="43">
        <v>5.0599999999999996</v>
      </c>
      <c r="DS213" s="18">
        <v>94.016190234593509</v>
      </c>
      <c r="DT213" s="18">
        <v>94.063221845516267</v>
      </c>
      <c r="DU213" s="43">
        <v>5.0599999999999996</v>
      </c>
    </row>
    <row r="214" spans="1:125" x14ac:dyDescent="0.35">
      <c r="A214" s="9" t="s">
        <v>127</v>
      </c>
      <c r="B214" s="15" t="s">
        <v>9</v>
      </c>
      <c r="C214" s="16">
        <v>40385</v>
      </c>
      <c r="D214" s="16">
        <v>48055</v>
      </c>
      <c r="E214" s="30">
        <v>4.3645829999999997</v>
      </c>
      <c r="F214" s="18">
        <v>94.499611387130443</v>
      </c>
      <c r="G214" s="18">
        <v>94.546884829545206</v>
      </c>
      <c r="H214" s="43">
        <v>4.9000000000000004</v>
      </c>
      <c r="I214" s="18">
        <v>93.933743374228769</v>
      </c>
      <c r="J214" s="18">
        <v>93.980733741099314</v>
      </c>
      <c r="K214" s="43">
        <v>4.96</v>
      </c>
      <c r="L214" s="18">
        <v>100.2251067733898</v>
      </c>
      <c r="M214" s="18">
        <v>100.27524439558759</v>
      </c>
      <c r="N214" s="64">
        <v>4.3526027049923144</v>
      </c>
      <c r="O214" s="18">
        <v>100.03057955297533</v>
      </c>
      <c r="P214" s="18">
        <v>100.08061986290677</v>
      </c>
      <c r="Q214" s="64">
        <v>4.3610671136716848</v>
      </c>
      <c r="R214" s="18">
        <v>101.04692952123263</v>
      </c>
      <c r="S214" s="18">
        <v>101.09747826036281</v>
      </c>
      <c r="T214" s="43">
        <v>4.3172026395748562</v>
      </c>
      <c r="U214" s="18">
        <v>100.84029682908432</v>
      </c>
      <c r="V214" s="18">
        <v>100.89074220018441</v>
      </c>
      <c r="W214" s="43">
        <v>4.3260490554623177</v>
      </c>
      <c r="X214" s="18">
        <v>100.64001347574055</v>
      </c>
      <c r="Y214" s="18">
        <v>100.69035865506807</v>
      </c>
      <c r="Z214" s="43">
        <v>4.3346583111811334</v>
      </c>
      <c r="AA214" s="18">
        <v>100.43272671805146</v>
      </c>
      <c r="AB214" s="18">
        <v>100.48296820215252</v>
      </c>
      <c r="AC214" s="43">
        <v>4.3436047701330773</v>
      </c>
      <c r="AD214" s="18">
        <v>100.2318093970694</v>
      </c>
      <c r="AE214" s="18">
        <v>100.28195037225552</v>
      </c>
      <c r="AF214" s="43">
        <v>4.352311641126124</v>
      </c>
      <c r="AG214" s="18">
        <v>100.02386650349074</v>
      </c>
      <c r="AH214" s="18">
        <v>100.07390345521834</v>
      </c>
      <c r="AI214" s="43">
        <v>4.3613598044100366</v>
      </c>
      <c r="AJ214" s="18">
        <v>100.97393815119429</v>
      </c>
      <c r="AK214" s="18">
        <v>101.02445037638248</v>
      </c>
      <c r="AL214" s="43">
        <v>4.320323430356769</v>
      </c>
      <c r="AM214" s="18">
        <v>100.79651340371301</v>
      </c>
      <c r="AN214" s="18">
        <v>100.84693687214907</v>
      </c>
      <c r="AO214" s="43">
        <v>4.3279281804397254</v>
      </c>
      <c r="AP214" s="18">
        <v>100.59373929343158</v>
      </c>
      <c r="AQ214" s="18">
        <v>100.64406132409363</v>
      </c>
      <c r="AR214" s="43">
        <v>4.3366522997767207</v>
      </c>
      <c r="AS214" s="18">
        <v>100.40926930438174</v>
      </c>
      <c r="AT214" s="18">
        <v>100.45949905390869</v>
      </c>
      <c r="AU214" s="43">
        <v>4.3446195144352373</v>
      </c>
      <c r="AV214" s="18">
        <v>100.21175141723099</v>
      </c>
      <c r="AW214" s="18">
        <v>100.26188235841019</v>
      </c>
      <c r="AX214" s="43">
        <v>4.3531827822639011</v>
      </c>
      <c r="AY214" s="128">
        <v>100.02028397055886</v>
      </c>
      <c r="AZ214" s="128">
        <v>100.07031913012392</v>
      </c>
      <c r="BA214" s="43">
        <v>4.3615160198746086</v>
      </c>
      <c r="BB214" s="18">
        <v>101.01092422059166</v>
      </c>
      <c r="BC214" s="18">
        <v>101.06145494806569</v>
      </c>
      <c r="BD214" s="43">
        <v>4.3187415046052013</v>
      </c>
      <c r="BE214" s="18">
        <v>100.81110287731376</v>
      </c>
      <c r="BF214" s="18">
        <v>100.86153364413582</v>
      </c>
      <c r="BG214" s="43">
        <v>4.3273018387756395</v>
      </c>
      <c r="BH214" s="18">
        <v>100.61740875264807</v>
      </c>
      <c r="BI214" s="18">
        <v>100.66774262396005</v>
      </c>
      <c r="BJ214" s="43">
        <v>4.3356321362084262</v>
      </c>
      <c r="BK214" s="18">
        <v>100.41692835946098</v>
      </c>
      <c r="BL214" s="18">
        <v>100.4671619404312</v>
      </c>
      <c r="BM214" s="43">
        <v>4.3442881392308461</v>
      </c>
      <c r="BN214" s="18">
        <v>100.2290782306511</v>
      </c>
      <c r="BO214" s="18">
        <v>100.27921783957088</v>
      </c>
      <c r="BP214" s="43">
        <v>4.3524302383197337</v>
      </c>
      <c r="BQ214" s="18">
        <v>100.02145377688063</v>
      </c>
      <c r="BR214" s="18">
        <v>100.07148952164145</v>
      </c>
      <c r="BS214" s="43">
        <v>4.3614650095281284</v>
      </c>
      <c r="BT214" s="18">
        <v>101.05365103818602</v>
      </c>
      <c r="BU214" s="18">
        <v>101.1042031397559</v>
      </c>
      <c r="BV214" s="43">
        <v>4.3169154836885024</v>
      </c>
      <c r="BW214" s="18">
        <v>100.86235152773735</v>
      </c>
      <c r="BX214" s="18">
        <v>100.91280793170318</v>
      </c>
      <c r="BY214" s="43">
        <v>4.325103115705498</v>
      </c>
      <c r="BZ214" s="20">
        <v>100.65024194642992</v>
      </c>
      <c r="CA214" s="20">
        <v>100.70059224255118</v>
      </c>
      <c r="CB214" s="21">
        <v>4.3342178062739727</v>
      </c>
      <c r="CC214" s="18">
        <v>100.44466027593052</v>
      </c>
      <c r="CD214" s="18">
        <v>100.49490772979541</v>
      </c>
      <c r="CE214" s="43">
        <v>4.3430887182216482</v>
      </c>
      <c r="CF214" s="18">
        <v>100.23190057142071</v>
      </c>
      <c r="CG214" s="18">
        <v>100.28204159221681</v>
      </c>
      <c r="CH214" s="166">
        <v>4.3523076821151871</v>
      </c>
      <c r="CI214" s="18">
        <v>100.02568878599135</v>
      </c>
      <c r="CJ214" s="18">
        <v>100.075726649316</v>
      </c>
      <c r="CK214" s="43">
        <v>4.3612803485247849</v>
      </c>
      <c r="CL214" s="18">
        <v>101.08954077064269</v>
      </c>
      <c r="CM214" s="18">
        <v>101.1401108260557</v>
      </c>
      <c r="CN214" s="43">
        <v>4.3153828529082414</v>
      </c>
      <c r="CO214" s="18">
        <v>100.87484451795819</v>
      </c>
      <c r="CP214" s="18">
        <v>100.92530717154396</v>
      </c>
      <c r="CQ214" s="43">
        <v>4.3245674670887704</v>
      </c>
      <c r="CR214" s="18">
        <v>100.66676167674527</v>
      </c>
      <c r="CS214" s="18">
        <v>100.71712023686369</v>
      </c>
      <c r="CT214" s="43">
        <v>4.3335065475814796</v>
      </c>
      <c r="CU214" s="18">
        <v>100.45141956995042</v>
      </c>
      <c r="CV214" s="18">
        <v>100.50167040515299</v>
      </c>
      <c r="CW214" s="43">
        <v>4.3427964753272557</v>
      </c>
      <c r="CX214" s="18">
        <v>100.24271076924074</v>
      </c>
      <c r="CY214" s="18">
        <v>100.29285719783965</v>
      </c>
      <c r="CZ214" s="43">
        <v>4.35183832821747</v>
      </c>
      <c r="DA214" s="18">
        <v>100.02672086546265</v>
      </c>
      <c r="DB214" s="18">
        <v>100.07675924508519</v>
      </c>
      <c r="DC214" s="43">
        <v>4.3612353486699726</v>
      </c>
      <c r="DD214" s="166">
        <v>101.06457227869846</v>
      </c>
      <c r="DE214" s="166">
        <v>101.11512984362027</v>
      </c>
      <c r="DF214" s="43">
        <v>4.3164489891374824</v>
      </c>
      <c r="DG214" s="18">
        <v>100.86571185499207</v>
      </c>
      <c r="DH214" s="18">
        <v>100.91616993996205</v>
      </c>
      <c r="DI214" s="43">
        <v>4.3249590254927597</v>
      </c>
      <c r="DJ214">
        <v>100.65281832683034</v>
      </c>
      <c r="DK214">
        <v>100.70316991178623</v>
      </c>
      <c r="DL214">
        <v>4.3341068645835863</v>
      </c>
      <c r="DM214" s="166">
        <v>100.446478408167</v>
      </c>
      <c r="DN214" s="166">
        <v>100.49672677155277</v>
      </c>
      <c r="DO214" s="166">
        <v>4.3430101061117004</v>
      </c>
      <c r="DP214" s="43">
        <v>100.23293560744679</v>
      </c>
      <c r="DQ214" s="43">
        <v>100.28307714601979</v>
      </c>
      <c r="DR214" s="43">
        <v>4.3522627388515751</v>
      </c>
      <c r="DS214" s="18">
        <v>100.02596640311157</v>
      </c>
      <c r="DT214" s="18">
        <v>100.07600440531422</v>
      </c>
      <c r="DU214" s="43">
        <v>4.3612682440069843</v>
      </c>
    </row>
    <row r="215" spans="1:125" x14ac:dyDescent="0.35">
      <c r="A215" s="9" t="s">
        <v>170</v>
      </c>
      <c r="B215" s="15" t="s">
        <v>9</v>
      </c>
      <c r="C215" s="16">
        <v>41481</v>
      </c>
      <c r="D215" s="16">
        <v>48055</v>
      </c>
      <c r="E215" s="30">
        <v>4.3046879999999996</v>
      </c>
      <c r="F215" s="18">
        <v>93.889897788257358</v>
      </c>
      <c r="G215" s="18">
        <v>93.936866221368035</v>
      </c>
      <c r="H215" s="43">
        <v>4.9000000000000004</v>
      </c>
      <c r="I215" s="18">
        <v>93.328547871580085</v>
      </c>
      <c r="J215" s="18">
        <v>93.375235489324737</v>
      </c>
      <c r="K215" s="43">
        <v>4.96</v>
      </c>
      <c r="L215" s="18">
        <v>100.21842105000691</v>
      </c>
      <c r="M215" s="18">
        <v>100.26855532767074</v>
      </c>
      <c r="N215" s="64">
        <v>4.2931584941386411</v>
      </c>
      <c r="O215" s="18">
        <v>100.02862128566379</v>
      </c>
      <c r="P215" s="18">
        <v>100.07866061597177</v>
      </c>
      <c r="Q215" s="64">
        <v>4.3013045673325143</v>
      </c>
      <c r="R215" s="18">
        <v>101.02027162670271</v>
      </c>
      <c r="S215" s="18">
        <v>101.07080703021781</v>
      </c>
      <c r="T215" s="43">
        <v>4.2590814563427779</v>
      </c>
      <c r="U215" s="18">
        <v>100.8186605812574</v>
      </c>
      <c r="V215" s="18">
        <v>100.86909512882181</v>
      </c>
      <c r="W215" s="43">
        <v>4.2675985092385353</v>
      </c>
      <c r="X215" s="18">
        <v>100.6232445711715</v>
      </c>
      <c r="Y215" s="18">
        <v>100.67358136185241</v>
      </c>
      <c r="Z215" s="43">
        <v>4.2758864259806169</v>
      </c>
      <c r="AA215" s="18">
        <v>100.420995355473</v>
      </c>
      <c r="AB215" s="18">
        <v>100.47123097095847</v>
      </c>
      <c r="AC215" s="43">
        <v>4.2844981179182353</v>
      </c>
      <c r="AD215" s="18">
        <v>100.22496078461145</v>
      </c>
      <c r="AE215" s="18">
        <v>100.27509833377833</v>
      </c>
      <c r="AF215" s="43">
        <v>4.2928783631518384</v>
      </c>
      <c r="AG215" s="18">
        <v>100.02207137862516</v>
      </c>
      <c r="AH215" s="18">
        <v>100.07210743234133</v>
      </c>
      <c r="AI215" s="43">
        <v>4.3015862366148285</v>
      </c>
      <c r="AJ215" s="18">
        <v>100.94778050372956</v>
      </c>
      <c r="AK215" s="18">
        <v>100.99827964355133</v>
      </c>
      <c r="AL215" s="43">
        <v>4.2621399247515317</v>
      </c>
      <c r="AM215" s="18">
        <v>100.77488827023922</v>
      </c>
      <c r="AN215" s="18">
        <v>100.82530092069956</v>
      </c>
      <c r="AO215" s="43">
        <v>4.2694521719163463</v>
      </c>
      <c r="AP215" s="18">
        <v>100.57730266439127</v>
      </c>
      <c r="AQ215" s="18">
        <v>100.62761647262758</v>
      </c>
      <c r="AR215" s="43">
        <v>4.2778395741599899</v>
      </c>
      <c r="AS215" s="18">
        <v>100.39754275721778</v>
      </c>
      <c r="AT215" s="18">
        <v>100.44776664053803</v>
      </c>
      <c r="AU215" s="43">
        <v>4.2854989652529945</v>
      </c>
      <c r="AV215" s="18">
        <v>100.20506810460783</v>
      </c>
      <c r="AW215" s="18">
        <v>100.25519570245906</v>
      </c>
      <c r="AX215" s="43">
        <v>4.2937305840742717</v>
      </c>
      <c r="AY215" s="128">
        <v>100.01848940626344</v>
      </c>
      <c r="AZ215" s="128">
        <v>100.06852366809748</v>
      </c>
      <c r="BA215" s="43">
        <v>4.3017402897614279</v>
      </c>
      <c r="BB215" s="18">
        <v>100.98427635126092</v>
      </c>
      <c r="BC215" s="18">
        <v>101.03479374813497</v>
      </c>
      <c r="BD215" s="43">
        <v>4.2605995818935005</v>
      </c>
      <c r="BE215" s="18">
        <v>100.7894740403906</v>
      </c>
      <c r="BF215" s="18">
        <v>100.83989398738429</v>
      </c>
      <c r="BG215" s="43">
        <v>4.2688343172381193</v>
      </c>
      <c r="BH215" s="18">
        <v>100.60064504711137</v>
      </c>
      <c r="BI215" s="18">
        <v>100.65097053237756</v>
      </c>
      <c r="BJ215" s="43">
        <v>4.2768469864036343</v>
      </c>
      <c r="BK215" s="18">
        <v>100.40520024008333</v>
      </c>
      <c r="BL215" s="18">
        <v>100.45542795406035</v>
      </c>
      <c r="BM215" s="43">
        <v>4.2851721282483535</v>
      </c>
      <c r="BN215" s="18">
        <v>100.22206845551439</v>
      </c>
      <c r="BO215" s="18">
        <v>100.27220455779327</v>
      </c>
      <c r="BP215" s="43">
        <v>4.2930022522033342</v>
      </c>
      <c r="BQ215" s="18">
        <v>100.01965902955322</v>
      </c>
      <c r="BR215" s="18">
        <v>100.06969387649147</v>
      </c>
      <c r="BS215" s="43">
        <v>4.3016899854944626</v>
      </c>
      <c r="BT215" s="18">
        <v>101.02747138512217</v>
      </c>
      <c r="BU215" s="18">
        <v>101.07801039031732</v>
      </c>
      <c r="BV215" s="43">
        <v>4.2587779313989778</v>
      </c>
      <c r="BW215" s="18">
        <v>100.84070968113726</v>
      </c>
      <c r="BX215" s="18">
        <v>100.89115525876663</v>
      </c>
      <c r="BY215" s="43">
        <v>4.2666653870295104</v>
      </c>
      <c r="BZ215" s="20">
        <v>100.63363154098107</v>
      </c>
      <c r="CA215" s="20">
        <v>100.68397352774494</v>
      </c>
      <c r="CB215" s="21">
        <v>4.2754450874088512</v>
      </c>
      <c r="CC215" s="18">
        <v>100.4329264633754</v>
      </c>
      <c r="CD215" s="18">
        <v>100.48316804739909</v>
      </c>
      <c r="CE215" s="43">
        <v>4.283989133353586</v>
      </c>
      <c r="CF215" s="18">
        <v>100.22521362155798</v>
      </c>
      <c r="CG215" s="18">
        <v>100.27535129720658</v>
      </c>
      <c r="CH215" s="166">
        <v>4.2928675335589848</v>
      </c>
      <c r="CI215" s="18">
        <v>100.02389337594822</v>
      </c>
      <c r="CJ215" s="18">
        <v>100.07393034111877</v>
      </c>
      <c r="CK215" s="43">
        <v>4.3015078805506581</v>
      </c>
      <c r="CL215" s="18">
        <v>101.06287101140403</v>
      </c>
      <c r="CM215" s="18">
        <v>101.11342772526666</v>
      </c>
      <c r="CN215" s="43">
        <v>4.2572861951591472</v>
      </c>
      <c r="CO215" s="18">
        <v>100.85319949983987</v>
      </c>
      <c r="CP215" s="18">
        <v>100.90365132550262</v>
      </c>
      <c r="CQ215" s="43">
        <v>4.2661369964835183</v>
      </c>
      <c r="CR215" s="18">
        <v>100.64998661977253</v>
      </c>
      <c r="CS215" s="18">
        <v>100.70033678816661</v>
      </c>
      <c r="CT215" s="43">
        <v>4.2747503506918232</v>
      </c>
      <c r="CU215" s="18">
        <v>100.4396843696376</v>
      </c>
      <c r="CV215" s="18">
        <v>100.48992933430475</v>
      </c>
      <c r="CW215" s="43">
        <v>4.2837008927326279</v>
      </c>
      <c r="CX215" s="18">
        <v>100.23586018000046</v>
      </c>
      <c r="CY215" s="18">
        <v>100.28600318159125</v>
      </c>
      <c r="CZ215" s="43">
        <v>4.2924115663532376</v>
      </c>
      <c r="DA215" s="18">
        <v>100.02492529389279</v>
      </c>
      <c r="DB215" s="18">
        <v>100.07496277528043</v>
      </c>
      <c r="DC215" s="43">
        <v>4.3014635035800417</v>
      </c>
      <c r="DD215" s="166">
        <v>101.0382295455049</v>
      </c>
      <c r="DE215" s="166">
        <v>101.08877393247113</v>
      </c>
      <c r="DF215" s="43">
        <v>4.258324473176021</v>
      </c>
      <c r="DG215" s="18">
        <v>100.84406915533118</v>
      </c>
      <c r="DH215" s="18">
        <v>100.89451641353794</v>
      </c>
      <c r="DI215" s="43">
        <v>4.2665232492480634</v>
      </c>
      <c r="DJ215">
        <v>100.63620733082671</v>
      </c>
      <c r="DK215">
        <v>100.68655060612977</v>
      </c>
      <c r="DL215">
        <v>4.2753356571318788</v>
      </c>
      <c r="DM215" s="166">
        <v>100.43474422233388</v>
      </c>
      <c r="DN215" s="166">
        <v>100.48498671569172</v>
      </c>
      <c r="DO215" s="166">
        <v>4.2839115978385056</v>
      </c>
      <c r="DP215" s="43">
        <v>100.22624847072147</v>
      </c>
      <c r="DQ215" s="43">
        <v>100.27638666405349</v>
      </c>
      <c r="DR215" s="43">
        <v>4.2928232091385476</v>
      </c>
      <c r="DS215" s="18">
        <v>100.0241709496205</v>
      </c>
      <c r="DT215" s="18">
        <v>100.07420805364731</v>
      </c>
      <c r="DU215" s="43">
        <v>4.3014959435825491</v>
      </c>
    </row>
    <row r="216" spans="1:125" x14ac:dyDescent="0.35">
      <c r="A216" s="9" t="s">
        <v>118</v>
      </c>
      <c r="B216" s="15" t="s">
        <v>9</v>
      </c>
      <c r="C216" s="16">
        <v>40052</v>
      </c>
      <c r="D216" s="16">
        <v>48087</v>
      </c>
      <c r="E216" s="30">
        <v>4.421875</v>
      </c>
      <c r="F216" s="18">
        <v>95.062136116328915</v>
      </c>
      <c r="G216" s="18">
        <v>95.109690961809818</v>
      </c>
      <c r="H216" s="43">
        <v>4.9000000000000004</v>
      </c>
      <c r="I216" s="18">
        <v>94.489463891826972</v>
      </c>
      <c r="J216" s="18">
        <v>94.536732257955947</v>
      </c>
      <c r="K216" s="43">
        <v>4.96</v>
      </c>
      <c r="L216" s="18">
        <v>100.4507956701314</v>
      </c>
      <c r="M216" s="18">
        <v>100.50104619322801</v>
      </c>
      <c r="N216" s="64">
        <v>4.3998298201774899</v>
      </c>
      <c r="O216" s="18">
        <v>100.25207617447529</v>
      </c>
      <c r="P216" s="18">
        <v>100.30222728811934</v>
      </c>
      <c r="Q216" s="64">
        <v>4.4085511553976877</v>
      </c>
      <c r="R216" s="18">
        <v>100.03245271518939</v>
      </c>
      <c r="S216" s="18">
        <v>100.08249396217047</v>
      </c>
      <c r="T216" s="43">
        <v>4.4182302268280758</v>
      </c>
      <c r="U216" s="18">
        <v>101.07924374716559</v>
      </c>
      <c r="V216" s="18">
        <v>101.12980865149133</v>
      </c>
      <c r="W216" s="43">
        <v>4.3724744058781448</v>
      </c>
      <c r="X216" s="18">
        <v>100.87464406759375</v>
      </c>
      <c r="Y216" s="18">
        <v>100.9251066209042</v>
      </c>
      <c r="Z216" s="43">
        <v>4.3813429066857337</v>
      </c>
      <c r="AA216" s="18">
        <v>100.66289005262145</v>
      </c>
      <c r="AB216" s="18">
        <v>100.71324667595943</v>
      </c>
      <c r="AC216" s="43">
        <v>4.3905594804496708</v>
      </c>
      <c r="AD216" s="18">
        <v>100.45764274271251</v>
      </c>
      <c r="AE216" s="18">
        <v>100.50789669105804</v>
      </c>
      <c r="AF216" s="43">
        <v>4.3995299330479414</v>
      </c>
      <c r="AG216" s="18">
        <v>100.24521845140161</v>
      </c>
      <c r="AH216" s="18">
        <v>100.29536613446884</v>
      </c>
      <c r="AI216" s="43">
        <v>4.4088527420812911</v>
      </c>
      <c r="AJ216" s="18">
        <v>100.03245271518939</v>
      </c>
      <c r="AK216" s="18">
        <v>100.08249396217047</v>
      </c>
      <c r="AL216" s="43">
        <v>4.4182302268280758</v>
      </c>
      <c r="AM216" s="18">
        <v>101.02490188853375</v>
      </c>
      <c r="AN216" s="18">
        <v>101.07543960833792</v>
      </c>
      <c r="AO216" s="43">
        <v>4.3748263842675685</v>
      </c>
      <c r="AP216" s="18">
        <v>100.81763643986784</v>
      </c>
      <c r="AQ216" s="18">
        <v>100.86807047510538</v>
      </c>
      <c r="AR216" s="43">
        <v>4.3838203498611934</v>
      </c>
      <c r="AS216" s="18">
        <v>100.62899356537525</v>
      </c>
      <c r="AT216" s="18">
        <v>100.67933323199124</v>
      </c>
      <c r="AU216" s="43">
        <v>4.3920384234278309</v>
      </c>
      <c r="AV216" s="18">
        <v>100.42700763699878</v>
      </c>
      <c r="AW216" s="18">
        <v>100.47724626012884</v>
      </c>
      <c r="AX216" s="43">
        <v>4.4008720029528501</v>
      </c>
      <c r="AY216" s="128">
        <v>100.23120901578119</v>
      </c>
      <c r="AZ216" s="128">
        <v>100.2813496906265</v>
      </c>
      <c r="BA216" s="43">
        <v>4.4094689726870735</v>
      </c>
      <c r="BB216" s="18">
        <v>100.02854388717948</v>
      </c>
      <c r="BC216" s="18">
        <v>100.07858317876887</v>
      </c>
      <c r="BD216" s="43">
        <v>4.4184028785672069</v>
      </c>
      <c r="BE216" s="18">
        <v>101.04300900844761</v>
      </c>
      <c r="BF216" s="18">
        <v>101.09355578634077</v>
      </c>
      <c r="BG216" s="43">
        <v>4.3740424061703251</v>
      </c>
      <c r="BH216" s="18">
        <v>100.84500350919481</v>
      </c>
      <c r="BI216" s="18">
        <v>100.89545123481221</v>
      </c>
      <c r="BJ216" s="43">
        <v>4.3826306794634853</v>
      </c>
      <c r="BK216" s="18">
        <v>100.64006068807451</v>
      </c>
      <c r="BL216" s="18">
        <v>100.69040589102002</v>
      </c>
      <c r="BM216" s="43">
        <v>4.3915554425174488</v>
      </c>
      <c r="BN216" s="18">
        <v>100.44802926428248</v>
      </c>
      <c r="BO216" s="18">
        <v>100.49827840348422</v>
      </c>
      <c r="BP216" s="43">
        <v>4.3999509944308617</v>
      </c>
      <c r="BQ216" s="18">
        <v>100.23578336525554</v>
      </c>
      <c r="BR216" s="18">
        <v>100.28592632841975</v>
      </c>
      <c r="BS216" s="43">
        <v>4.4092677426332925</v>
      </c>
      <c r="BT216" s="18">
        <v>100.02982023740462</v>
      </c>
      <c r="BU216" s="18">
        <v>100.07986016748836</v>
      </c>
      <c r="BV216" s="43">
        <v>4.4183465010840175</v>
      </c>
      <c r="BW216" s="18">
        <v>101.10661909826182</v>
      </c>
      <c r="BX216" s="18">
        <v>101.15719769711036</v>
      </c>
      <c r="BY216" s="43">
        <v>4.3712905266911264</v>
      </c>
      <c r="BZ216" s="20">
        <v>100.89004471296276</v>
      </c>
      <c r="CA216" s="20">
        <v>100.94051497044798</v>
      </c>
      <c r="CB216" s="21">
        <v>4.3806741042430559</v>
      </c>
      <c r="CC216" s="18">
        <v>100.68013564783374</v>
      </c>
      <c r="CD216" s="18">
        <v>100.73050089828287</v>
      </c>
      <c r="CE216" s="43">
        <v>4.3898074173831283</v>
      </c>
      <c r="CF216" s="18">
        <v>100.46289745455364</v>
      </c>
      <c r="CG216" s="18">
        <v>100.51315403156941</v>
      </c>
      <c r="CH216" s="166">
        <v>4.3992998156352421</v>
      </c>
      <c r="CI216" s="18">
        <v>100.25234501088036</v>
      </c>
      <c r="CJ216" s="18">
        <v>100.30249625900986</v>
      </c>
      <c r="CK216" s="43">
        <v>4.4085393334393679</v>
      </c>
      <c r="CL216" s="18">
        <v>100.03444097502481</v>
      </c>
      <c r="CM216" s="18">
        <v>100.08448321663312</v>
      </c>
      <c r="CN216" s="43">
        <v>4.4181424111756069</v>
      </c>
      <c r="CO216" s="18">
        <v>101.12212663112101</v>
      </c>
      <c r="CP216" s="18">
        <v>101.1727129876148</v>
      </c>
      <c r="CQ216" s="43">
        <v>4.3706201696314197</v>
      </c>
      <c r="CR216" s="18">
        <v>100.90972042977657</v>
      </c>
      <c r="CS216" s="18">
        <v>100.96020053004159</v>
      </c>
      <c r="CT216" s="43">
        <v>4.3798199456668394</v>
      </c>
      <c r="CU216" s="18">
        <v>100.68990413628897</v>
      </c>
      <c r="CV216" s="18">
        <v>100.74027427342568</v>
      </c>
      <c r="CW216" s="43">
        <v>4.3893815377138079</v>
      </c>
      <c r="CX216" s="18">
        <v>100.47685896981835</v>
      </c>
      <c r="CY216" s="18">
        <v>100.52712253108389</v>
      </c>
      <c r="CZ216" s="43">
        <v>4.3986885217297615</v>
      </c>
      <c r="DA216" s="18">
        <v>100.25638141999822</v>
      </c>
      <c r="DB216" s="18">
        <v>100.30653468734188</v>
      </c>
      <c r="DC216" s="43">
        <v>4.4083618418113053</v>
      </c>
      <c r="DD216" s="166">
        <v>100.03556705992926</v>
      </c>
      <c r="DE216" s="166">
        <v>100.08560986486169</v>
      </c>
      <c r="DF216" s="43">
        <v>4.418092676829902</v>
      </c>
      <c r="DG216" s="18">
        <v>101.11079022316802</v>
      </c>
      <c r="DH216" s="18">
        <v>101.16137090862233</v>
      </c>
      <c r="DI216" s="43">
        <v>4.3711101977791689</v>
      </c>
      <c r="DJ216">
        <v>100.89343116066163</v>
      </c>
      <c r="DK216">
        <v>100.94390311221774</v>
      </c>
      <c r="DL216">
        <v>4.380527068667309</v>
      </c>
      <c r="DM216" s="166">
        <v>100.68276317246314</v>
      </c>
      <c r="DN216" s="166">
        <v>100.73312973733179</v>
      </c>
      <c r="DO216" s="166">
        <v>4.3896928562929869</v>
      </c>
      <c r="DP216" s="43">
        <v>100.46474121862396</v>
      </c>
      <c r="DQ216" s="43">
        <v>100.51499871798295</v>
      </c>
      <c r="DR216" s="43">
        <v>4.3992190781462854</v>
      </c>
      <c r="DS216" s="18">
        <v>100.25343074521292</v>
      </c>
      <c r="DT216" s="18">
        <v>100.30358253648116</v>
      </c>
      <c r="DU216" s="43">
        <v>4.4084915894123036</v>
      </c>
    </row>
    <row r="217" spans="1:125" x14ac:dyDescent="0.35">
      <c r="A217" s="9" t="s">
        <v>103</v>
      </c>
      <c r="B217" s="15" t="s">
        <v>9</v>
      </c>
      <c r="C217" s="16">
        <v>39713</v>
      </c>
      <c r="D217" s="16">
        <v>48113</v>
      </c>
      <c r="E217" s="30">
        <v>4.625</v>
      </c>
      <c r="F217" s="18">
        <v>97.129047352186973</v>
      </c>
      <c r="G217" s="18">
        <v>97.177636170272109</v>
      </c>
      <c r="H217" s="43">
        <v>4.9000000000000004</v>
      </c>
      <c r="I217" s="18">
        <v>96.538966054754653</v>
      </c>
      <c r="J217" s="18">
        <v>96.587259684596944</v>
      </c>
      <c r="K217" s="43">
        <v>4.96</v>
      </c>
      <c r="L217" s="18">
        <v>100.68337071212828</v>
      </c>
      <c r="M217" s="18">
        <v>100.73373758091873</v>
      </c>
      <c r="N217" s="64">
        <v>4.5913118197215397</v>
      </c>
      <c r="O217" s="18">
        <v>100.46893435733259</v>
      </c>
      <c r="P217" s="18">
        <v>100.51919395430974</v>
      </c>
      <c r="Q217" s="64">
        <v>4.6011113082564705</v>
      </c>
      <c r="R217" s="18">
        <v>100.23194073030375</v>
      </c>
      <c r="S217" s="18">
        <v>100.28208177118934</v>
      </c>
      <c r="T217" s="43">
        <v>4.611990415748175</v>
      </c>
      <c r="U217" s="18">
        <v>100.00197816605321</v>
      </c>
      <c r="V217" s="18">
        <v>100.05200416813727</v>
      </c>
      <c r="W217" s="43">
        <v>4.6225960573740164</v>
      </c>
      <c r="X217" s="18">
        <v>101.11864452561562</v>
      </c>
      <c r="Y217" s="18">
        <v>101.16922914018571</v>
      </c>
      <c r="Z217" s="43">
        <v>4.5715481271398666</v>
      </c>
      <c r="AA217" s="18">
        <v>100.89010722439872</v>
      </c>
      <c r="AB217" s="18">
        <v>100.94057751315529</v>
      </c>
      <c r="AC217" s="43">
        <v>4.5819036446440355</v>
      </c>
      <c r="AD217" s="18">
        <v>100.66859233933384</v>
      </c>
      <c r="AE217" s="18">
        <v>100.71895181524145</v>
      </c>
      <c r="AF217" s="43">
        <v>4.591985834487323</v>
      </c>
      <c r="AG217" s="18">
        <v>100.43933163674244</v>
      </c>
      <c r="AH217" s="18">
        <v>100.4895764249549</v>
      </c>
      <c r="AI217" s="43">
        <v>4.602467404620743</v>
      </c>
      <c r="AJ217" s="18">
        <v>100.20970242687019</v>
      </c>
      <c r="AK217" s="18">
        <v>100.25983234304171</v>
      </c>
      <c r="AL217" s="43">
        <v>4.6130138979042359</v>
      </c>
      <c r="AM217" s="18">
        <v>100.00197816605321</v>
      </c>
      <c r="AN217" s="18">
        <v>100.05200416813727</v>
      </c>
      <c r="AO217" s="43">
        <v>4.6225960573740164</v>
      </c>
      <c r="AP217" s="18">
        <v>101.07412186497065</v>
      </c>
      <c r="AQ217" s="18">
        <v>101.12468420707418</v>
      </c>
      <c r="AR217" s="43">
        <v>4.5735618719256852</v>
      </c>
      <c r="AS217" s="18">
        <v>100.86982607609144</v>
      </c>
      <c r="AT217" s="18">
        <v>100.92028621920103</v>
      </c>
      <c r="AU217" s="43">
        <v>4.5828248940499439</v>
      </c>
      <c r="AV217" s="18">
        <v>100.65108007420208</v>
      </c>
      <c r="AW217" s="18">
        <v>100.70143078959688</v>
      </c>
      <c r="AX217" s="43">
        <v>4.5927847933594537</v>
      </c>
      <c r="AY217" s="128">
        <v>100.4390347802004</v>
      </c>
      <c r="AZ217" s="128">
        <v>100.48927941991035</v>
      </c>
      <c r="BA217" s="43">
        <v>4.6024810076244114</v>
      </c>
      <c r="BB217" s="18">
        <v>100.21955322046828</v>
      </c>
      <c r="BC217" s="18">
        <v>100.26968806450053</v>
      </c>
      <c r="BD217" s="43">
        <v>4.6125604749312412</v>
      </c>
      <c r="BE217" s="18">
        <v>99.999696905293888</v>
      </c>
      <c r="BF217" s="18">
        <v>100.04972176617697</v>
      </c>
      <c r="BG217" s="43">
        <v>4.6227015111635597</v>
      </c>
      <c r="BH217" s="18">
        <v>101.08391647065656</v>
      </c>
      <c r="BI217" s="18">
        <v>101.13448371251282</v>
      </c>
      <c r="BJ217" s="43">
        <v>4.5731187130466102</v>
      </c>
      <c r="BK217" s="18">
        <v>100.86220111850685</v>
      </c>
      <c r="BL217" s="18">
        <v>100.91265744723046</v>
      </c>
      <c r="BM217" s="43">
        <v>4.5831713453969023</v>
      </c>
      <c r="BN217" s="18">
        <v>100.65445383310733</v>
      </c>
      <c r="BO217" s="18">
        <v>100.70480623622544</v>
      </c>
      <c r="BP217" s="43">
        <v>4.592630851352852</v>
      </c>
      <c r="BQ217" s="18">
        <v>100.4248377187792</v>
      </c>
      <c r="BR217" s="18">
        <v>100.47507525640739</v>
      </c>
      <c r="BS217" s="43">
        <v>4.603131660461294</v>
      </c>
      <c r="BT217" s="18">
        <v>100.20201855794352</v>
      </c>
      <c r="BU217" s="18">
        <v>100.25214463025864</v>
      </c>
      <c r="BV217" s="43">
        <v>4.6133676412185771</v>
      </c>
      <c r="BW217" s="18">
        <v>100.00044180974507</v>
      </c>
      <c r="BX217" s="18">
        <v>100.05046704326669</v>
      </c>
      <c r="BY217" s="43">
        <v>4.6226670766063735</v>
      </c>
      <c r="BZ217" s="20">
        <v>101.15994568514337</v>
      </c>
      <c r="CA217" s="20">
        <v>101.21055096062368</v>
      </c>
      <c r="CB217" s="21">
        <v>4.5696816745907967</v>
      </c>
      <c r="CC217" s="18">
        <v>100.93382006190738</v>
      </c>
      <c r="CD217" s="18">
        <v>100.98431221801638</v>
      </c>
      <c r="CE217" s="43">
        <v>4.5799192948059355</v>
      </c>
      <c r="CF217" s="18">
        <v>100.69979909756303</v>
      </c>
      <c r="CG217" s="18">
        <v>100.75017418465535</v>
      </c>
      <c r="CH217" s="166">
        <v>4.5905627830710047</v>
      </c>
      <c r="CI217" s="18">
        <v>100.47298039147142</v>
      </c>
      <c r="CJ217" s="18">
        <v>100.52324201247765</v>
      </c>
      <c r="CK217" s="43">
        <v>4.6009260220894115</v>
      </c>
      <c r="CL217" s="18">
        <v>100.23824214477786</v>
      </c>
      <c r="CM217" s="18">
        <v>100.28838633794682</v>
      </c>
      <c r="CN217" s="43">
        <v>4.6117004858517765</v>
      </c>
      <c r="CO217" s="18">
        <v>100.00313853543902</v>
      </c>
      <c r="CP217" s="18">
        <v>100.05316511799802</v>
      </c>
      <c r="CQ217" s="43">
        <v>4.622542419867969</v>
      </c>
      <c r="CR217" s="18">
        <v>101.16737028285544</v>
      </c>
      <c r="CS217" s="18">
        <v>101.21797927249169</v>
      </c>
      <c r="CT217" s="43">
        <v>4.569346309067198</v>
      </c>
      <c r="CU217" s="18">
        <v>100.9307687523013</v>
      </c>
      <c r="CV217" s="18">
        <v>100.98125938199229</v>
      </c>
      <c r="CW217" s="43">
        <v>4.5800577535922109</v>
      </c>
      <c r="CX217" s="18">
        <v>100.70145539402216</v>
      </c>
      <c r="CY217" s="18">
        <v>100.751831309677</v>
      </c>
      <c r="CZ217" s="43">
        <v>4.5904872793669789</v>
      </c>
      <c r="DA217" s="18">
        <v>100.46414211340671</v>
      </c>
      <c r="DB217" s="18">
        <v>100.51439931306324</v>
      </c>
      <c r="DC217" s="43">
        <v>4.6013307860448185</v>
      </c>
      <c r="DD217" s="166">
        <v>100.22646630361247</v>
      </c>
      <c r="DE217" s="166">
        <v>100.27660460591542</v>
      </c>
      <c r="DF217" s="43">
        <v>4.6122423252922609</v>
      </c>
      <c r="DG217" s="18">
        <v>100.00379572626029</v>
      </c>
      <c r="DH217" s="18">
        <v>100.05382263757907</v>
      </c>
      <c r="DI217" s="43">
        <v>4.6225120420965329</v>
      </c>
      <c r="DJ217">
        <v>101.16399399272737</v>
      </c>
      <c r="DK217">
        <v>101.21460129337405</v>
      </c>
      <c r="DL217">
        <v>4.5694988083727921</v>
      </c>
      <c r="DM217" s="166">
        <v>100.93710809584286</v>
      </c>
      <c r="DN217" s="166">
        <v>100.98760189679125</v>
      </c>
      <c r="DO217" s="166">
        <v>4.5797701035882836</v>
      </c>
      <c r="DP217" s="43">
        <v>100.70230210106256</v>
      </c>
      <c r="DQ217" s="43">
        <v>100.75267844028269</v>
      </c>
      <c r="DR217" s="43">
        <v>4.5904486824549204</v>
      </c>
      <c r="DS217" s="18">
        <v>100.47472425835883</v>
      </c>
      <c r="DT217" s="18">
        <v>100.5249867517347</v>
      </c>
      <c r="DU217" s="43">
        <v>4.600846167154744</v>
      </c>
    </row>
    <row r="218" spans="1:125" x14ac:dyDescent="0.35">
      <c r="A218" s="9" t="s">
        <v>178</v>
      </c>
      <c r="B218" s="15" t="s">
        <v>9</v>
      </c>
      <c r="C218" s="16">
        <v>41540</v>
      </c>
      <c r="D218" s="16">
        <v>48114</v>
      </c>
      <c r="E218" s="30">
        <v>4.3046879999999996</v>
      </c>
      <c r="F218" s="18">
        <v>93.842483222455272</v>
      </c>
      <c r="G218" s="18">
        <v>93.889427936423473</v>
      </c>
      <c r="H218" s="43">
        <v>4.9000000000000004</v>
      </c>
      <c r="I218" s="18">
        <v>93.27661127013819</v>
      </c>
      <c r="J218" s="18">
        <v>93.323272906591484</v>
      </c>
      <c r="K218" s="43">
        <v>4.96</v>
      </c>
      <c r="L218" s="18">
        <v>100.60368625983263</v>
      </c>
      <c r="M218" s="18">
        <v>100.65401326646585</v>
      </c>
      <c r="N218" s="64">
        <v>4.2767176988800308</v>
      </c>
      <c r="O218" s="18">
        <v>100.41446577750411</v>
      </c>
      <c r="P218" s="18">
        <v>100.46469812656738</v>
      </c>
      <c r="Q218" s="64">
        <v>4.28477672284136</v>
      </c>
      <c r="R218" s="18">
        <v>100.20534056430091</v>
      </c>
      <c r="S218" s="18">
        <v>100.25546829845013</v>
      </c>
      <c r="T218" s="43">
        <v>4.2937189093620205</v>
      </c>
      <c r="U218" s="18">
        <v>100.00241962131786</v>
      </c>
      <c r="V218" s="18">
        <v>100.05244584423997</v>
      </c>
      <c r="W218" s="43">
        <v>4.3024315534489466</v>
      </c>
      <c r="X218" s="18">
        <v>100.98777561357819</v>
      </c>
      <c r="Y218" s="18">
        <v>101.03829476095866</v>
      </c>
      <c r="Z218" s="43">
        <v>4.26045195060372</v>
      </c>
      <c r="AA218" s="18">
        <v>100.78611233494469</v>
      </c>
      <c r="AB218" s="18">
        <v>100.83653060024481</v>
      </c>
      <c r="AC218" s="43">
        <v>4.2689767035574198</v>
      </c>
      <c r="AD218" s="18">
        <v>100.5906456966741</v>
      </c>
      <c r="AE218" s="18">
        <v>100.64096617976398</v>
      </c>
      <c r="AF218" s="43">
        <v>4.2772721322160248</v>
      </c>
      <c r="AG218" s="18">
        <v>100.38834408245086</v>
      </c>
      <c r="AH218" s="18">
        <v>100.43856336413292</v>
      </c>
      <c r="AI218" s="43">
        <v>4.2858916493993018</v>
      </c>
      <c r="AJ218" s="18">
        <v>100.1857172942361</v>
      </c>
      <c r="AK218" s="18">
        <v>100.23583521184202</v>
      </c>
      <c r="AL218" s="43">
        <v>4.2945599155255376</v>
      </c>
      <c r="AM218" s="18">
        <v>100.00241962131786</v>
      </c>
      <c r="AN218" s="18">
        <v>100.05244584423997</v>
      </c>
      <c r="AO218" s="43">
        <v>4.3024315534489466</v>
      </c>
      <c r="AP218" s="18">
        <v>100.94213673059913</v>
      </c>
      <c r="AQ218" s="18">
        <v>100.99263304712268</v>
      </c>
      <c r="AR218" s="43">
        <v>4.26237822514386</v>
      </c>
      <c r="AS218" s="18">
        <v>100.76295954042999</v>
      </c>
      <c r="AT218" s="18">
        <v>100.81336622354175</v>
      </c>
      <c r="AU218" s="43">
        <v>4.2699576070645842</v>
      </c>
      <c r="AV218" s="18">
        <v>100.57110882145879</v>
      </c>
      <c r="AW218" s="18">
        <v>100.6214195312244</v>
      </c>
      <c r="AX218" s="43">
        <v>4.2781030321920541</v>
      </c>
      <c r="AY218" s="128">
        <v>100.38513494418874</v>
      </c>
      <c r="AZ218" s="128">
        <v>100.43535262049897</v>
      </c>
      <c r="BA218" s="43">
        <v>4.2860286619050587</v>
      </c>
      <c r="BB218" s="18">
        <v>100.19263910576498</v>
      </c>
      <c r="BC218" s="18">
        <v>100.24276048600798</v>
      </c>
      <c r="BD218" s="43">
        <v>4.2942632257227729</v>
      </c>
      <c r="BE218" s="18">
        <v>99.999814588872056</v>
      </c>
      <c r="BF218" s="18">
        <v>100.04983950862636</v>
      </c>
      <c r="BG218" s="43">
        <v>4.3025436333946807</v>
      </c>
      <c r="BH218" s="18">
        <v>100.95287866793853</v>
      </c>
      <c r="BI218" s="18">
        <v>101.00338035811758</v>
      </c>
      <c r="BJ218" s="43">
        <v>4.2619246848346046</v>
      </c>
      <c r="BK218" s="18">
        <v>100.75802377300985</v>
      </c>
      <c r="BL218" s="18">
        <v>100.80842798700336</v>
      </c>
      <c r="BM218" s="43">
        <v>4.2701667766855547</v>
      </c>
      <c r="BN218" s="18">
        <v>100.57544473607919</v>
      </c>
      <c r="BO218" s="18">
        <v>100.62575761488662</v>
      </c>
      <c r="BP218" s="43">
        <v>4.277918598610543</v>
      </c>
      <c r="BQ218" s="18">
        <v>100.37364624356374</v>
      </c>
      <c r="BR218" s="18">
        <v>100.42385817265006</v>
      </c>
      <c r="BS218" s="43">
        <v>4.2865192378879939</v>
      </c>
      <c r="BT218" s="18">
        <v>100.17782126459061</v>
      </c>
      <c r="BU218" s="18">
        <v>100.2279352322067</v>
      </c>
      <c r="BV218" s="43">
        <v>4.2948984133285366</v>
      </c>
      <c r="BW218" s="18">
        <v>100.00066521423393</v>
      </c>
      <c r="BX218" s="18">
        <v>100.05069055951368</v>
      </c>
      <c r="BY218" s="43">
        <v>4.3025070351107866</v>
      </c>
      <c r="BZ218" s="20">
        <v>101.02747138512217</v>
      </c>
      <c r="CA218" s="20">
        <v>101.07801039031732</v>
      </c>
      <c r="CB218" s="21">
        <v>4.2587779313989778</v>
      </c>
      <c r="CC218" s="18">
        <v>100.82735951770479</v>
      </c>
      <c r="CD218" s="18">
        <v>100.87779841691324</v>
      </c>
      <c r="CE218" s="43">
        <v>4.2672303198066945</v>
      </c>
      <c r="CF218" s="18">
        <v>100.6202605984421</v>
      </c>
      <c r="CG218" s="18">
        <v>100.6705958963903</v>
      </c>
      <c r="CH218" s="166">
        <v>4.2760132307455141</v>
      </c>
      <c r="CI218" s="18">
        <v>100.41953538123035</v>
      </c>
      <c r="CJ218" s="18">
        <v>100.46977026636353</v>
      </c>
      <c r="CK218" s="43">
        <v>4.2845604091534133</v>
      </c>
      <c r="CL218" s="18">
        <v>100.21180169661774</v>
      </c>
      <c r="CM218" s="18">
        <v>100.26193266294921</v>
      </c>
      <c r="CN218" s="43">
        <v>4.2934420728464113</v>
      </c>
      <c r="CO218" s="18">
        <v>100.00374468110529</v>
      </c>
      <c r="CP218" s="18">
        <v>100.05377156688873</v>
      </c>
      <c r="CQ218" s="43">
        <v>4.3023745457933043</v>
      </c>
      <c r="CR218" s="18">
        <v>101.0358346039549</v>
      </c>
      <c r="CS218" s="18">
        <v>101.08637779285132</v>
      </c>
      <c r="CT218" s="43">
        <v>4.258425411998906</v>
      </c>
      <c r="CU218" s="18">
        <v>100.82612179050248</v>
      </c>
      <c r="CV218" s="18">
        <v>100.87656007053775</v>
      </c>
      <c r="CW218" s="43">
        <v>4.2672827037222065</v>
      </c>
      <c r="CX218" s="18">
        <v>100.62286888079261</v>
      </c>
      <c r="CY218" s="18">
        <v>100.67320548353437</v>
      </c>
      <c r="CZ218" s="43">
        <v>4.2759023906356628</v>
      </c>
      <c r="DA218" s="18">
        <v>100.41252520452421</v>
      </c>
      <c r="DB218" s="18">
        <v>100.46275658281562</v>
      </c>
      <c r="DC218" s="43">
        <v>4.2848595304584007</v>
      </c>
      <c r="DD218" s="166">
        <v>100.20186019891412</v>
      </c>
      <c r="DE218" s="166">
        <v>100.25198619201012</v>
      </c>
      <c r="DF218" s="43">
        <v>4.2938680454223999</v>
      </c>
      <c r="DG218" s="18">
        <v>100.00449514746994</v>
      </c>
      <c r="DH218" s="18">
        <v>100.05452240867427</v>
      </c>
      <c r="DI218" s="43">
        <v>4.3023422593707794</v>
      </c>
      <c r="DJ218">
        <v>101.03153903770394</v>
      </c>
      <c r="DK218">
        <v>101.0820800777428</v>
      </c>
      <c r="DL218">
        <v>4.2586064678222284</v>
      </c>
      <c r="DM218" s="166">
        <v>100.83066841984549</v>
      </c>
      <c r="DN218" s="166">
        <v>100.88110897433266</v>
      </c>
      <c r="DO218" s="166">
        <v>4.2670902845598651</v>
      </c>
      <c r="DP218" s="43">
        <v>100.62278584143915</v>
      </c>
      <c r="DQ218" s="43">
        <v>100.67312240264047</v>
      </c>
      <c r="DR218" s="43">
        <v>4.2759059193410849</v>
      </c>
      <c r="DS218" s="18">
        <v>100.42130261792239</v>
      </c>
      <c r="DT218" s="18">
        <v>100.47153838711594</v>
      </c>
      <c r="DU218" s="43">
        <v>4.2844850084947188</v>
      </c>
    </row>
    <row r="219" spans="1:125" x14ac:dyDescent="0.35">
      <c r="A219" s="9" t="s">
        <v>165</v>
      </c>
      <c r="B219" s="15" t="s">
        <v>9</v>
      </c>
      <c r="C219" s="16">
        <v>41211</v>
      </c>
      <c r="D219" s="16">
        <v>48150</v>
      </c>
      <c r="E219" s="30">
        <v>4.3085940000000003</v>
      </c>
      <c r="F219" s="18">
        <v>93.853995703843538</v>
      </c>
      <c r="G219" s="18">
        <v>93.900946176931996</v>
      </c>
      <c r="H219" s="43">
        <v>4.9000000000000004</v>
      </c>
      <c r="I219" s="18">
        <v>93.28508716019553</v>
      </c>
      <c r="J219" s="18">
        <v>93.331753036713877</v>
      </c>
      <c r="K219" s="43">
        <v>4.96</v>
      </c>
      <c r="L219" s="18">
        <v>100.83962818611253</v>
      </c>
      <c r="M219" s="18">
        <v>100.89007322272388</v>
      </c>
      <c r="N219" s="64">
        <v>4.270582687048301</v>
      </c>
      <c r="O219" s="18">
        <v>100.65045351189552</v>
      </c>
      <c r="P219" s="18">
        <v>100.70080391385244</v>
      </c>
      <c r="Q219" s="64">
        <v>4.2786093382987467</v>
      </c>
      <c r="R219" s="18">
        <v>100.44137892551117</v>
      </c>
      <c r="S219" s="18">
        <v>100.4916247378801</v>
      </c>
      <c r="T219" s="43">
        <v>4.2875155130971674</v>
      </c>
      <c r="U219" s="18">
        <v>100.23850710736421</v>
      </c>
      <c r="V219" s="18">
        <v>100.28865143308074</v>
      </c>
      <c r="W219" s="43">
        <v>4.2961929774028125</v>
      </c>
      <c r="X219" s="18">
        <v>100.04186906516968</v>
      </c>
      <c r="Y219" s="18">
        <v>100.09191502268101</v>
      </c>
      <c r="Z219" s="43">
        <v>4.3046373915652074</v>
      </c>
      <c r="AA219" s="18">
        <v>100.97420567793371</v>
      </c>
      <c r="AB219" s="18">
        <v>101.02471803695218</v>
      </c>
      <c r="AC219" s="43">
        <v>4.264890893755358</v>
      </c>
      <c r="AD219" s="18">
        <v>100.78867795010723</v>
      </c>
      <c r="AE219" s="18">
        <v>100.83909749885665</v>
      </c>
      <c r="AF219" s="43">
        <v>4.2727415326667835</v>
      </c>
      <c r="AG219" s="18">
        <v>100.5966437166085</v>
      </c>
      <c r="AH219" s="18">
        <v>100.64696720020859</v>
      </c>
      <c r="AI219" s="43">
        <v>4.2808979941037615</v>
      </c>
      <c r="AJ219" s="18">
        <v>100.40428139871979</v>
      </c>
      <c r="AK219" s="18">
        <v>100.4545086530463</v>
      </c>
      <c r="AL219" s="43">
        <v>4.2890996708581692</v>
      </c>
      <c r="AM219" s="18">
        <v>100.23025232726214</v>
      </c>
      <c r="AN219" s="18">
        <v>100.28039252352389</v>
      </c>
      <c r="AO219" s="43">
        <v>4.2965468039919026</v>
      </c>
      <c r="AP219" s="18">
        <v>100.03107587345262</v>
      </c>
      <c r="AQ219" s="18">
        <v>100.08111643166845</v>
      </c>
      <c r="AR219" s="43">
        <v>4.3051018549955353</v>
      </c>
      <c r="AS219" s="18">
        <v>101.00488035779081</v>
      </c>
      <c r="AT219" s="18">
        <v>101.05540806182171</v>
      </c>
      <c r="AU219" s="43">
        <v>4.2635956676006614</v>
      </c>
      <c r="AV219" s="18">
        <v>100.8097823317389</v>
      </c>
      <c r="AW219" s="18">
        <v>100.86021243795787</v>
      </c>
      <c r="AX219" s="43">
        <v>4.2718470404277058</v>
      </c>
      <c r="AY219" s="128">
        <v>100.62066669093579</v>
      </c>
      <c r="AZ219" s="128">
        <v>100.67100219203181</v>
      </c>
      <c r="BA219" s="43">
        <v>4.2798759386355139</v>
      </c>
      <c r="BB219" s="18">
        <v>100.42492519339959</v>
      </c>
      <c r="BC219" s="18">
        <v>100.47516277478698</v>
      </c>
      <c r="BD219" s="43">
        <v>4.2882179844362387</v>
      </c>
      <c r="BE219" s="18">
        <v>100.22885587287621</v>
      </c>
      <c r="BF219" s="18">
        <v>100.27899537056149</v>
      </c>
      <c r="BG219" s="43">
        <v>4.29660666630976</v>
      </c>
      <c r="BH219" s="18">
        <v>100.03879872087444</v>
      </c>
      <c r="BI219" s="18">
        <v>100.08884314244565</v>
      </c>
      <c r="BJ219" s="43">
        <v>4.3047695074945</v>
      </c>
      <c r="BK219" s="18">
        <v>101.05732976220192</v>
      </c>
      <c r="BL219" s="18">
        <v>101.10788370405393</v>
      </c>
      <c r="BM219" s="43">
        <v>4.2613828340146007</v>
      </c>
      <c r="BN219" s="18">
        <v>100.86337038365096</v>
      </c>
      <c r="BO219" s="18">
        <v>100.9138272972996</v>
      </c>
      <c r="BP219" s="43">
        <v>4.2695774359112981</v>
      </c>
      <c r="BQ219" s="18">
        <v>100.64901906089966</v>
      </c>
      <c r="BR219" s="18">
        <v>100.6993687452723</v>
      </c>
      <c r="BS219" s="43">
        <v>4.2786703170890359</v>
      </c>
      <c r="BT219" s="18">
        <v>100.44103836531362</v>
      </c>
      <c r="BU219" s="18">
        <v>100.49128400731728</v>
      </c>
      <c r="BV219" s="43">
        <v>4.2875300505527125</v>
      </c>
      <c r="BW219" s="18">
        <v>100.25290708964123</v>
      </c>
      <c r="BX219" s="18">
        <v>100.3030586189507</v>
      </c>
      <c r="BY219" s="43">
        <v>4.295575887040755</v>
      </c>
      <c r="BZ219" s="20">
        <v>100.04431092673127</v>
      </c>
      <c r="CA219" s="20">
        <v>100.09435810578415</v>
      </c>
      <c r="CB219" s="21">
        <v>4.304532324835419</v>
      </c>
      <c r="CC219" s="18">
        <v>101.09831377305777</v>
      </c>
      <c r="CD219" s="18">
        <v>101.14888821716634</v>
      </c>
      <c r="CE219" s="43">
        <v>4.2596553219146234</v>
      </c>
      <c r="CF219" s="18">
        <v>100.88585538630748</v>
      </c>
      <c r="CG219" s="18">
        <v>100.93632354808152</v>
      </c>
      <c r="CH219" s="166">
        <v>4.2686258509777995</v>
      </c>
      <c r="CI219" s="18">
        <v>100.67994645637467</v>
      </c>
      <c r="CJ219" s="18">
        <v>100.73031161218076</v>
      </c>
      <c r="CK219" s="43">
        <v>4.2773559726375208</v>
      </c>
      <c r="CL219" s="18">
        <v>100.46685925413425</v>
      </c>
      <c r="CM219" s="18">
        <v>100.51711781304077</v>
      </c>
      <c r="CN219" s="43">
        <v>4.286428116665534</v>
      </c>
      <c r="CO219" s="18">
        <v>100.25345177703453</v>
      </c>
      <c r="CP219" s="18">
        <v>100.30360357882394</v>
      </c>
      <c r="CQ219" s="43">
        <v>4.2955525487317878</v>
      </c>
      <c r="CR219" s="18">
        <v>100.04662301437</v>
      </c>
      <c r="CS219" s="18">
        <v>100.09667135004501</v>
      </c>
      <c r="CT219" s="43">
        <v>4.3044328466553576</v>
      </c>
      <c r="CU219" s="18">
        <v>101.07304041664949</v>
      </c>
      <c r="CV219" s="18">
        <v>101.12360221775836</v>
      </c>
      <c r="CW219" s="43">
        <v>4.2607204505254126</v>
      </c>
      <c r="CX219" s="18">
        <v>100.87076449020424</v>
      </c>
      <c r="CY219" s="18">
        <v>100.92122510275561</v>
      </c>
      <c r="CZ219" s="43">
        <v>4.2692644640541086</v>
      </c>
      <c r="DA219" s="18">
        <v>100.66142993908173</v>
      </c>
      <c r="DB219" s="18">
        <v>100.71178583199772</v>
      </c>
      <c r="DC219" s="43">
        <v>4.2781427857781988</v>
      </c>
      <c r="DD219" s="166">
        <v>100.4517736237832</v>
      </c>
      <c r="DE219" s="166">
        <v>100.50202463610124</v>
      </c>
      <c r="DF219" s="43">
        <v>4.287071843179878</v>
      </c>
      <c r="DG219" s="18">
        <v>100.2553517889182</v>
      </c>
      <c r="DH219" s="18">
        <v>100.3055045411888</v>
      </c>
      <c r="DI219" s="43">
        <v>4.2954711406000126</v>
      </c>
      <c r="DJ219">
        <v>100.04507129858175</v>
      </c>
      <c r="DK219">
        <v>100.09511885801075</v>
      </c>
      <c r="DL219">
        <v>4.3044996091287198</v>
      </c>
      <c r="DM219" s="166">
        <v>101.08051173488002</v>
      </c>
      <c r="DN219" s="166">
        <v>101.13107727351677</v>
      </c>
      <c r="DO219" s="166">
        <v>4.2604055213879279</v>
      </c>
      <c r="DP219" s="43">
        <v>100.87136204909997</v>
      </c>
      <c r="DQ219" s="43">
        <v>100.92182296058026</v>
      </c>
      <c r="DR219" s="43">
        <v>4.2692391730606403</v>
      </c>
      <c r="DS219" s="18">
        <v>100.66865330921135</v>
      </c>
      <c r="DT219" s="18">
        <v>100.71901281561915</v>
      </c>
      <c r="DU219" s="43">
        <v>4.2778358122785711</v>
      </c>
    </row>
    <row r="220" spans="1:125" x14ac:dyDescent="0.35">
      <c r="A220" s="9" t="s">
        <v>108</v>
      </c>
      <c r="B220" s="15" t="s">
        <v>9</v>
      </c>
      <c r="C220" s="16">
        <v>39832</v>
      </c>
      <c r="D220" s="16">
        <v>48232</v>
      </c>
      <c r="E220" s="30">
        <v>4.625</v>
      </c>
      <c r="F220" s="18">
        <v>96.98279647224382</v>
      </c>
      <c r="G220" s="18">
        <v>97.031312128307974</v>
      </c>
      <c r="H220" s="43">
        <v>4.91</v>
      </c>
      <c r="I220" s="18">
        <v>96.485602621222014</v>
      </c>
      <c r="J220" s="18">
        <v>96.533869556000013</v>
      </c>
      <c r="K220" s="43">
        <v>4.96</v>
      </c>
      <c r="L220" s="18">
        <v>100.20970242687019</v>
      </c>
      <c r="M220" s="18">
        <v>100.25983234304171</v>
      </c>
      <c r="N220" s="64">
        <v>4.6130138979042359</v>
      </c>
      <c r="O220" s="18">
        <v>99.994553867827804</v>
      </c>
      <c r="P220" s="18">
        <v>100.04457615590574</v>
      </c>
      <c r="Q220" s="64">
        <v>4.6229392713829602</v>
      </c>
      <c r="R220" s="18">
        <v>101.11864452561562</v>
      </c>
      <c r="S220" s="18">
        <v>101.16922914018571</v>
      </c>
      <c r="T220" s="43">
        <v>4.5715481271398666</v>
      </c>
      <c r="U220" s="18">
        <v>100.89010722439872</v>
      </c>
      <c r="V220" s="18">
        <v>100.94057751315529</v>
      </c>
      <c r="W220" s="43">
        <v>4.5819036446440355</v>
      </c>
      <c r="X220" s="18">
        <v>100.66859233933384</v>
      </c>
      <c r="Y220" s="18">
        <v>100.71895181524145</v>
      </c>
      <c r="Z220" s="43">
        <v>4.591985834487323</v>
      </c>
      <c r="AA220" s="18">
        <v>100.43933163674244</v>
      </c>
      <c r="AB220" s="18">
        <v>100.4895764249549</v>
      </c>
      <c r="AC220" s="43">
        <v>4.602467404620743</v>
      </c>
      <c r="AD220" s="18">
        <v>100.21711557873346</v>
      </c>
      <c r="AE220" s="18">
        <v>100.26724920333511</v>
      </c>
      <c r="AF220" s="43">
        <v>4.6126726690395357</v>
      </c>
      <c r="AG220" s="18">
        <v>99.987129184946312</v>
      </c>
      <c r="AH220" s="18">
        <v>100.03714775882572</v>
      </c>
      <c r="AI220" s="43">
        <v>4.6232825541469538</v>
      </c>
      <c r="AJ220" s="18">
        <v>101.04545187218554</v>
      </c>
      <c r="AK220" s="18">
        <v>101.0959998721216</v>
      </c>
      <c r="AL220" s="43">
        <v>4.5748595452344878</v>
      </c>
      <c r="AM220" s="18">
        <v>100.84825510182124</v>
      </c>
      <c r="AN220" s="18">
        <v>100.89870445404826</v>
      </c>
      <c r="AO220" s="43">
        <v>4.5838051390504608</v>
      </c>
      <c r="AP220" s="18">
        <v>100.62282759111179</v>
      </c>
      <c r="AQ220" s="18">
        <v>100.67316417319837</v>
      </c>
      <c r="AR220" s="43">
        <v>4.594074337470051</v>
      </c>
      <c r="AS220" s="18">
        <v>100.41781099002861</v>
      </c>
      <c r="AT220" s="18">
        <v>100.46804501253487</v>
      </c>
      <c r="AU220" s="43">
        <v>4.6034537642520696</v>
      </c>
      <c r="AV220" s="18">
        <v>100.1982931915761</v>
      </c>
      <c r="AW220" s="18">
        <v>100.24841740027622</v>
      </c>
      <c r="AX220" s="43">
        <v>4.6135391659432381</v>
      </c>
      <c r="AY220" s="128">
        <v>99.985499742967065</v>
      </c>
      <c r="AZ220" s="128">
        <v>100.03551750171792</v>
      </c>
      <c r="BA220" s="43">
        <v>4.6233578987788757</v>
      </c>
      <c r="BB220" s="18">
        <v>101.08391647065656</v>
      </c>
      <c r="BC220" s="18">
        <v>101.13448371251282</v>
      </c>
      <c r="BD220" s="43">
        <v>4.5731187130466102</v>
      </c>
      <c r="BE220" s="18">
        <v>100.86220111850685</v>
      </c>
      <c r="BF220" s="18">
        <v>100.91265744723046</v>
      </c>
      <c r="BG220" s="43">
        <v>4.5831713453969023</v>
      </c>
      <c r="BH220" s="18">
        <v>100.64728433156554</v>
      </c>
      <c r="BI220" s="18">
        <v>100.6976331481396</v>
      </c>
      <c r="BJ220" s="43">
        <v>4.5929580024944681</v>
      </c>
      <c r="BK220" s="18">
        <v>100.4248377187792</v>
      </c>
      <c r="BL220" s="18">
        <v>100.47507525640739</v>
      </c>
      <c r="BM220" s="43">
        <v>4.603131660461294</v>
      </c>
      <c r="BN220" s="18">
        <v>100.21640524216166</v>
      </c>
      <c r="BO220" s="18">
        <v>100.26653851141737</v>
      </c>
      <c r="BP220" s="43">
        <v>4.6127053637872919</v>
      </c>
      <c r="BQ220" s="18">
        <v>99.986031808936474</v>
      </c>
      <c r="BR220" s="18">
        <v>100.0360498338534</v>
      </c>
      <c r="BS220" s="43">
        <v>4.6233332960282931</v>
      </c>
      <c r="BT220" s="18">
        <v>101.12228171197812</v>
      </c>
      <c r="BU220" s="18">
        <v>101.17286814605114</v>
      </c>
      <c r="BV220" s="43">
        <v>4.5713836967866142</v>
      </c>
      <c r="BW220" s="18">
        <v>100.91118877529766</v>
      </c>
      <c r="BX220" s="18">
        <v>100.9616696101027</v>
      </c>
      <c r="BY220" s="43">
        <v>4.5809464303244845</v>
      </c>
      <c r="BZ220" s="20">
        <v>100.67713258607253</v>
      </c>
      <c r="CA220" s="20">
        <v>100.72749633423965</v>
      </c>
      <c r="CB220" s="21">
        <v>4.591596305196612</v>
      </c>
      <c r="CC220" s="18">
        <v>100.4502797391855</v>
      </c>
      <c r="CD220" s="18">
        <v>100.5005300041876</v>
      </c>
      <c r="CE220" s="43">
        <v>4.6019657804862204</v>
      </c>
      <c r="CF220" s="18">
        <v>100.21550615964574</v>
      </c>
      <c r="CG220" s="18">
        <v>100.2656389791353</v>
      </c>
      <c r="CH220" s="166">
        <v>4.6127467466321495</v>
      </c>
      <c r="CI220" s="18">
        <v>99.987958000937397</v>
      </c>
      <c r="CJ220" s="18">
        <v>100.03797698943211</v>
      </c>
      <c r="CK220" s="43">
        <v>4.6232442310269626</v>
      </c>
      <c r="CL220" s="18">
        <v>101.1521165644383</v>
      </c>
      <c r="CM220" s="18">
        <v>101.2027179234</v>
      </c>
      <c r="CN220" s="43">
        <v>4.5700353655527781</v>
      </c>
      <c r="CO220" s="18">
        <v>100.91549173169903</v>
      </c>
      <c r="CP220" s="18">
        <v>100.96597471905856</v>
      </c>
      <c r="CQ220" s="43">
        <v>4.5807511024077447</v>
      </c>
      <c r="CR220" s="18">
        <v>100.68615578902528</v>
      </c>
      <c r="CS220" s="18">
        <v>100.73652405105079</v>
      </c>
      <c r="CT220" s="43">
        <v>4.5911848195756324</v>
      </c>
      <c r="CU220" s="18">
        <v>100.44881913612642</v>
      </c>
      <c r="CV220" s="18">
        <v>100.49906867046164</v>
      </c>
      <c r="CW220" s="43">
        <v>4.6020326966068339</v>
      </c>
      <c r="CX220" s="18">
        <v>100.21879329989663</v>
      </c>
      <c r="CY220" s="18">
        <v>100.26892776377852</v>
      </c>
      <c r="CZ220" s="43">
        <v>4.6125954502036173</v>
      </c>
      <c r="DA220" s="18">
        <v>99.980742685524859</v>
      </c>
      <c r="DB220" s="18">
        <v>100.03075806455713</v>
      </c>
      <c r="DC220" s="43">
        <v>4.6235778769317646</v>
      </c>
      <c r="DD220" s="166">
        <v>101.12620326871951</v>
      </c>
      <c r="DE220" s="166">
        <v>101.17679166455177</v>
      </c>
      <c r="DF220" s="43">
        <v>4.5712064238348562</v>
      </c>
      <c r="DG220" s="18">
        <v>100.90683096228723</v>
      </c>
      <c r="DH220" s="18">
        <v>100.95730961709577</v>
      </c>
      <c r="DI220" s="43">
        <v>4.5811442653745384</v>
      </c>
      <c r="DJ220">
        <v>100.67197807689712</v>
      </c>
      <c r="DK220">
        <v>100.72233924652038</v>
      </c>
      <c r="DL220">
        <v>4.591831399666165</v>
      </c>
      <c r="DM220" s="166">
        <v>100.44435478704105</v>
      </c>
      <c r="DN220" s="166">
        <v>100.49460208808509</v>
      </c>
      <c r="DO220" s="166">
        <v>4.6022372385196526</v>
      </c>
      <c r="DP220" s="43">
        <v>100.20878565848905</v>
      </c>
      <c r="DQ220" s="43">
        <v>100.25891511604706</v>
      </c>
      <c r="DR220" s="43">
        <v>4.6130561004442185</v>
      </c>
      <c r="DS220" s="18">
        <v>99.980468173947671</v>
      </c>
      <c r="DT220" s="18">
        <v>100.0304834156555</v>
      </c>
      <c r="DU220" s="43">
        <v>4.6235905716678296</v>
      </c>
    </row>
    <row r="221" spans="1:125" x14ac:dyDescent="0.35">
      <c r="A221" s="9" t="s">
        <v>167</v>
      </c>
      <c r="B221" s="15" t="s">
        <v>9</v>
      </c>
      <c r="C221" s="16">
        <v>41381</v>
      </c>
      <c r="D221" s="16">
        <v>48321</v>
      </c>
      <c r="E221" s="30">
        <v>4.3085940000000003</v>
      </c>
      <c r="F221" s="18">
        <v>93.619077118392113</v>
      </c>
      <c r="G221" s="18">
        <v>93.665910073428819</v>
      </c>
      <c r="H221" s="43">
        <v>4.91</v>
      </c>
      <c r="I221" s="18">
        <v>93.138455793342658</v>
      </c>
      <c r="J221" s="18">
        <v>93.185048317501398</v>
      </c>
      <c r="K221" s="43">
        <v>4.96</v>
      </c>
      <c r="L221" s="18">
        <v>100.76138348145325</v>
      </c>
      <c r="M221" s="18">
        <v>100.81178937614132</v>
      </c>
      <c r="N221" s="64">
        <v>4.2738989424382705</v>
      </c>
      <c r="O221" s="18">
        <v>100.57209115905782</v>
      </c>
      <c r="P221" s="18">
        <v>100.62240236023793</v>
      </c>
      <c r="Q221" s="64">
        <v>4.2819430851738334</v>
      </c>
      <c r="R221" s="18">
        <v>100.36288654869244</v>
      </c>
      <c r="S221" s="18">
        <v>100.41309309524006</v>
      </c>
      <c r="T221" s="43">
        <v>4.2908687176017715</v>
      </c>
      <c r="U221" s="18">
        <v>100.1598885640808</v>
      </c>
      <c r="V221" s="18">
        <v>100.20999356086122</v>
      </c>
      <c r="W221" s="43">
        <v>4.2995651899560619</v>
      </c>
      <c r="X221" s="18">
        <v>99.963128232221578</v>
      </c>
      <c r="Y221" s="18">
        <v>100.01313479962138</v>
      </c>
      <c r="Z221" s="43">
        <v>4.3080281491349783</v>
      </c>
      <c r="AA221" s="18">
        <v>100.90003136258203</v>
      </c>
      <c r="AB221" s="18">
        <v>100.95050661588996</v>
      </c>
      <c r="AC221" s="43">
        <v>4.2680261292733448</v>
      </c>
      <c r="AD221" s="18">
        <v>100.7143810015564</v>
      </c>
      <c r="AE221" s="18">
        <v>100.76476338324802</v>
      </c>
      <c r="AF221" s="43">
        <v>4.2758935319608931</v>
      </c>
      <c r="AG221" s="18">
        <v>100.52221983408033</v>
      </c>
      <c r="AH221" s="18">
        <v>100.57250608712388</v>
      </c>
      <c r="AI221" s="43">
        <v>4.2840674530547682</v>
      </c>
      <c r="AJ221" s="18">
        <v>100.32973036535165</v>
      </c>
      <c r="AK221" s="18">
        <v>100.37992032551441</v>
      </c>
      <c r="AL221" s="43">
        <v>4.2922867302822993</v>
      </c>
      <c r="AM221" s="18">
        <v>100.15558626126774</v>
      </c>
      <c r="AN221" s="18">
        <v>100.20568910582065</v>
      </c>
      <c r="AO221" s="43">
        <v>4.2997498829133116</v>
      </c>
      <c r="AP221" s="18">
        <v>99.956238665146685</v>
      </c>
      <c r="AQ221" s="18">
        <v>100.00624178603969</v>
      </c>
      <c r="AR221" s="43">
        <v>4.3083250835663893</v>
      </c>
      <c r="AS221" s="18">
        <v>100.92939726702274</v>
      </c>
      <c r="AT221" s="18">
        <v>100.97988721062805</v>
      </c>
      <c r="AU221" s="43">
        <v>4.2667843260836245</v>
      </c>
      <c r="AV221" s="18">
        <v>100.73417282376953</v>
      </c>
      <c r="AW221" s="18">
        <v>100.78456510632269</v>
      </c>
      <c r="AX221" s="43">
        <v>4.2750534225698633</v>
      </c>
      <c r="AY221" s="128">
        <v>100.54493464215705</v>
      </c>
      <c r="AZ221" s="128">
        <v>100.59523225828619</v>
      </c>
      <c r="BA221" s="43">
        <v>4.2830996094699056</v>
      </c>
      <c r="BB221" s="18">
        <v>100.34906631047089</v>
      </c>
      <c r="BC221" s="18">
        <v>100.3992659434426</v>
      </c>
      <c r="BD221" s="43">
        <v>4.2914596630887107</v>
      </c>
      <c r="BE221" s="18">
        <v>100.1528699433789</v>
      </c>
      <c r="BF221" s="18">
        <v>100.20297142909344</v>
      </c>
      <c r="BG221" s="43">
        <v>4.2998664995168205</v>
      </c>
      <c r="BH221" s="18">
        <v>99.962689640498894</v>
      </c>
      <c r="BI221" s="18">
        <v>100.01269598849314</v>
      </c>
      <c r="BJ221" s="43">
        <v>4.3080470508421467</v>
      </c>
      <c r="BK221" s="18">
        <v>100.97710487413018</v>
      </c>
      <c r="BL221" s="18">
        <v>101.02761868347191</v>
      </c>
      <c r="BM221" s="43">
        <v>4.2647684426762451</v>
      </c>
      <c r="BN221" s="18">
        <v>100.78302889231712</v>
      </c>
      <c r="BO221" s="18">
        <v>100.83344561512467</v>
      </c>
      <c r="BP221" s="43">
        <v>4.2729810269953976</v>
      </c>
      <c r="BQ221" s="18">
        <v>100.56854870720477</v>
      </c>
      <c r="BR221" s="18">
        <v>100.61885813627291</v>
      </c>
      <c r="BS221" s="43">
        <v>4.2820939134139904</v>
      </c>
      <c r="BT221" s="18">
        <v>100.36044297911064</v>
      </c>
      <c r="BU221" s="18">
        <v>100.41064830326226</v>
      </c>
      <c r="BV221" s="43">
        <v>4.2909731913960938</v>
      </c>
      <c r="BW221" s="18">
        <v>100.17219860387786</v>
      </c>
      <c r="BX221" s="18">
        <v>100.22230975875723</v>
      </c>
      <c r="BY221" s="43">
        <v>4.2990368216129875</v>
      </c>
      <c r="BZ221" s="20">
        <v>99.963477038457114</v>
      </c>
      <c r="CA221" s="20">
        <v>100.01348378034729</v>
      </c>
      <c r="CB221" s="21">
        <v>4.3080131169739753</v>
      </c>
      <c r="CC221" s="18">
        <v>101.01610966726248</v>
      </c>
      <c r="CD221" s="18">
        <v>101.06664298875685</v>
      </c>
      <c r="CE221" s="43">
        <v>4.2631217111656801</v>
      </c>
      <c r="CF221" s="18">
        <v>100.80352772589157</v>
      </c>
      <c r="CG221" s="18">
        <v>100.85395470324319</v>
      </c>
      <c r="CH221" s="166">
        <v>4.2721120978129061</v>
      </c>
      <c r="CI221" s="18">
        <v>100.59749905015771</v>
      </c>
      <c r="CJ221" s="18">
        <v>100.64782296163852</v>
      </c>
      <c r="CK221" s="43">
        <v>4.2808615956275595</v>
      </c>
      <c r="CL221" s="18">
        <v>100.38428792761073</v>
      </c>
      <c r="CM221" s="18">
        <v>100.43450518020083</v>
      </c>
      <c r="CN221" s="43">
        <v>4.2899539279548078</v>
      </c>
      <c r="CO221" s="18">
        <v>100.17075634394941</v>
      </c>
      <c r="CP221" s="18">
        <v>100.22086677733807</v>
      </c>
      <c r="CQ221" s="43">
        <v>4.2990987192043111</v>
      </c>
      <c r="CR221" s="18">
        <v>99.963807300557519</v>
      </c>
      <c r="CS221" s="18">
        <v>100.01381420766134</v>
      </c>
      <c r="CT221" s="43">
        <v>4.3079988840881036</v>
      </c>
      <c r="CU221" s="18">
        <v>100.99216612276135</v>
      </c>
      <c r="CV221" s="18">
        <v>101.04268746649458</v>
      </c>
      <c r="CW221" s="43">
        <v>4.2641324256430879</v>
      </c>
      <c r="CX221" s="18">
        <v>100.78976989896186</v>
      </c>
      <c r="CY221" s="18">
        <v>100.84018999395884</v>
      </c>
      <c r="CZ221" s="43">
        <v>4.2726952421034907</v>
      </c>
      <c r="DA221" s="18">
        <v>100.58031085258627</v>
      </c>
      <c r="DB221" s="18">
        <v>100.6306261656691</v>
      </c>
      <c r="DC221" s="43">
        <v>4.2815931532679947</v>
      </c>
      <c r="DD221" s="166">
        <v>100.37052985067541</v>
      </c>
      <c r="DE221" s="166">
        <v>100.4207402207858</v>
      </c>
      <c r="DF221" s="43">
        <v>4.2905419642666374</v>
      </c>
      <c r="DG221" s="18">
        <v>100.17399119999619</v>
      </c>
      <c r="DH221" s="18">
        <v>100.224103251622</v>
      </c>
      <c r="DI221" s="43">
        <v>4.2989598910981233</v>
      </c>
      <c r="DJ221">
        <v>99.963585651838585</v>
      </c>
      <c r="DK221">
        <v>100.01359244806261</v>
      </c>
      <c r="DL221">
        <v>4.3080084361907778</v>
      </c>
      <c r="DM221" s="166">
        <v>100.99958863732699</v>
      </c>
      <c r="DN221" s="166">
        <v>101.05011369417407</v>
      </c>
      <c r="DO221" s="166">
        <v>4.2638190522376496</v>
      </c>
      <c r="DP221" s="43">
        <v>100.79031467533024</v>
      </c>
      <c r="DQ221" s="43">
        <v>100.84073504285166</v>
      </c>
      <c r="DR221" s="43">
        <v>4.2726721479857215</v>
      </c>
      <c r="DS221" s="18">
        <v>100.58748548641876</v>
      </c>
      <c r="DT221" s="18">
        <v>100.63780438861306</v>
      </c>
      <c r="DU221" s="43">
        <v>4.2812877587853135</v>
      </c>
    </row>
    <row r="222" spans="1:125" x14ac:dyDescent="0.35">
      <c r="A222" s="9" t="s">
        <v>137</v>
      </c>
      <c r="B222" s="15" t="s">
        <v>9</v>
      </c>
      <c r="C222" s="16">
        <v>40770</v>
      </c>
      <c r="D222" s="16">
        <v>48441</v>
      </c>
      <c r="E222" s="30">
        <v>4.375</v>
      </c>
      <c r="F222" s="18">
        <v>94.234924807336824</v>
      </c>
      <c r="G222" s="18">
        <v>94.282065840256948</v>
      </c>
      <c r="H222" s="43">
        <v>4.91</v>
      </c>
      <c r="I222" s="18">
        <v>93.742221035367407</v>
      </c>
      <c r="J222" s="18">
        <v>93.789115593163984</v>
      </c>
      <c r="K222" s="43">
        <v>4.96</v>
      </c>
      <c r="L222" s="18">
        <v>100.36082239621648</v>
      </c>
      <c r="M222" s="18">
        <v>100.41102791017155</v>
      </c>
      <c r="N222" s="64">
        <v>4.3570911393456777</v>
      </c>
      <c r="O222" s="18">
        <v>100.16567528446055</v>
      </c>
      <c r="P222" s="18">
        <v>100.21578317604856</v>
      </c>
      <c r="Q222" s="64">
        <v>4.3655798132260859</v>
      </c>
      <c r="R222" s="18">
        <v>99.95</v>
      </c>
      <c r="S222" s="18">
        <v>100</v>
      </c>
      <c r="T222" s="43">
        <v>4.375</v>
      </c>
      <c r="U222" s="18">
        <v>100.9779728510165</v>
      </c>
      <c r="V222" s="18">
        <v>101.02848709456379</v>
      </c>
      <c r="W222" s="43">
        <v>4.3304617596668074</v>
      </c>
      <c r="X222" s="18">
        <v>100.77705126351546</v>
      </c>
      <c r="Y222" s="18">
        <v>100.82746499601346</v>
      </c>
      <c r="Z222" s="43">
        <v>4.339095503564411</v>
      </c>
      <c r="AA222" s="18">
        <v>100.5691039542284</v>
      </c>
      <c r="AB222" s="18">
        <v>100.61941366105891</v>
      </c>
      <c r="AC222" s="43">
        <v>4.3480674760612175</v>
      </c>
      <c r="AD222" s="18">
        <v>100.3675463788523</v>
      </c>
      <c r="AE222" s="18">
        <v>100.41775525648053</v>
      </c>
      <c r="AF222" s="43">
        <v>4.3567992421516077</v>
      </c>
      <c r="AG222" s="18">
        <v>100.15894084279628</v>
      </c>
      <c r="AH222" s="18">
        <v>100.20904536547901</v>
      </c>
      <c r="AI222" s="43">
        <v>4.365873344111451</v>
      </c>
      <c r="AJ222" s="18">
        <v>99.95</v>
      </c>
      <c r="AK222" s="18">
        <v>100</v>
      </c>
      <c r="AL222" s="43">
        <v>4.375</v>
      </c>
      <c r="AM222" s="18">
        <v>100.92759753756265</v>
      </c>
      <c r="AN222" s="18">
        <v>100.97808658085307</v>
      </c>
      <c r="AO222" s="43">
        <v>4.3326231939411342</v>
      </c>
      <c r="AP222" s="18">
        <v>100.72421142097237</v>
      </c>
      <c r="AQ222" s="18">
        <v>100.77459872033253</v>
      </c>
      <c r="AR222" s="43">
        <v>4.3413717896723201</v>
      </c>
      <c r="AS222" s="18">
        <v>100.53912607525513</v>
      </c>
      <c r="AT222" s="18">
        <v>100.58942078564795</v>
      </c>
      <c r="AU222" s="43">
        <v>4.3493639448654857</v>
      </c>
      <c r="AV222" s="18">
        <v>100.34094930613978</v>
      </c>
      <c r="AW222" s="18">
        <v>100.39114487857906</v>
      </c>
      <c r="AX222" s="43">
        <v>4.3579540857826347</v>
      </c>
      <c r="AY222" s="128">
        <v>100.14884316061749</v>
      </c>
      <c r="AZ222" s="128">
        <v>100.19894263193345</v>
      </c>
      <c r="BA222" s="43">
        <v>4.3663135409232208</v>
      </c>
      <c r="BB222" s="18">
        <v>99.95</v>
      </c>
      <c r="BC222" s="18">
        <v>100</v>
      </c>
      <c r="BD222" s="43">
        <v>4.375</v>
      </c>
      <c r="BE222" s="18">
        <v>100.944383191806</v>
      </c>
      <c r="BF222" s="18">
        <v>100.99488063212205</v>
      </c>
      <c r="BG222" s="43">
        <v>4.3319027386507987</v>
      </c>
      <c r="BH222" s="18">
        <v>100.75005283011095</v>
      </c>
      <c r="BI222" s="18">
        <v>100.80045305663926</v>
      </c>
      <c r="BJ222" s="43">
        <v>4.3402582700116534</v>
      </c>
      <c r="BK222" s="18">
        <v>100.5489139086901</v>
      </c>
      <c r="BL222" s="18">
        <v>100.59921351544781</v>
      </c>
      <c r="BM222" s="43">
        <v>4.3489405603833911</v>
      </c>
      <c r="BN222" s="18">
        <v>100.3604467389239</v>
      </c>
      <c r="BO222" s="18">
        <v>100.41065206495637</v>
      </c>
      <c r="BP222" s="43">
        <v>4.3571074482912238</v>
      </c>
      <c r="BQ222" s="18">
        <v>100.15214029045733</v>
      </c>
      <c r="BR222" s="18">
        <v>100.2022414111629</v>
      </c>
      <c r="BS222" s="43">
        <v>4.3661697965896087</v>
      </c>
      <c r="BT222" s="18">
        <v>99.95</v>
      </c>
      <c r="BU222" s="18">
        <v>100</v>
      </c>
      <c r="BV222" s="43">
        <v>4.375</v>
      </c>
      <c r="BW222" s="18">
        <v>101.00334926754356</v>
      </c>
      <c r="BX222" s="18">
        <v>101.05387620564638</v>
      </c>
      <c r="BY222" s="43">
        <v>4.3293737600889246</v>
      </c>
      <c r="BZ222" s="20">
        <v>100.79057821282855</v>
      </c>
      <c r="CA222" s="20">
        <v>100.84099871218464</v>
      </c>
      <c r="CB222" s="21">
        <v>4.3385131601948004</v>
      </c>
      <c r="CC222" s="18">
        <v>100.58435542650942</v>
      </c>
      <c r="CD222" s="18">
        <v>100.63467276289086</v>
      </c>
      <c r="CE222" s="43">
        <v>4.3474081843621653</v>
      </c>
      <c r="CF222" s="18">
        <v>100.37093222115313</v>
      </c>
      <c r="CG222" s="18">
        <v>100.42114279254939</v>
      </c>
      <c r="CH222" s="166">
        <v>4.3566522729560067</v>
      </c>
      <c r="CI222" s="18">
        <v>100.16407735486177</v>
      </c>
      <c r="CJ222" s="18">
        <v>100.21418444708532</v>
      </c>
      <c r="CK222" s="43">
        <v>4.3656494578470273</v>
      </c>
      <c r="CL222" s="18">
        <v>99.95</v>
      </c>
      <c r="CM222" s="18">
        <v>100</v>
      </c>
      <c r="CN222" s="43">
        <v>4.375</v>
      </c>
      <c r="CO222" s="18">
        <v>101.01772422791541</v>
      </c>
      <c r="CP222" s="18">
        <v>101.06825835709395</v>
      </c>
      <c r="CQ222" s="43">
        <v>4.3287576842793394</v>
      </c>
      <c r="CR222" s="18">
        <v>100.80900005544673</v>
      </c>
      <c r="CS222" s="18">
        <v>100.85942977033189</v>
      </c>
      <c r="CT222" s="43">
        <v>4.337720340043921</v>
      </c>
      <c r="CU222" s="18">
        <v>100.59299424364404</v>
      </c>
      <c r="CV222" s="18">
        <v>100.64331590159483</v>
      </c>
      <c r="CW222" s="43">
        <v>4.3470348336671529</v>
      </c>
      <c r="CX222" s="18">
        <v>100.38364218241142</v>
      </c>
      <c r="CY222" s="18">
        <v>100.43385911196739</v>
      </c>
      <c r="CZ222" s="43">
        <v>4.356100660358563</v>
      </c>
      <c r="DA222" s="18">
        <v>100.16698657705314</v>
      </c>
      <c r="DB222" s="18">
        <v>100.21709512461544</v>
      </c>
      <c r="DC222" s="43">
        <v>4.3655226631343531</v>
      </c>
      <c r="DD222" s="166">
        <v>99.95</v>
      </c>
      <c r="DE222" s="166">
        <v>100</v>
      </c>
      <c r="DF222" s="43">
        <v>4.375</v>
      </c>
      <c r="DG222" s="18">
        <v>101.00721577541904</v>
      </c>
      <c r="DH222" s="18">
        <v>101.05774464774291</v>
      </c>
      <c r="DI222" s="43">
        <v>4.3292080337335275</v>
      </c>
      <c r="DJ222">
        <v>100.79366044768943</v>
      </c>
      <c r="DK222">
        <v>100.84408248893389</v>
      </c>
      <c r="DL222">
        <v>4.3383804899807483</v>
      </c>
      <c r="DM222" s="166">
        <v>100.58667910197008</v>
      </c>
      <c r="DN222" s="166">
        <v>100.63699760077046</v>
      </c>
      <c r="DO222" s="166">
        <v>4.3473077539094884</v>
      </c>
      <c r="DP222" s="43">
        <v>100.37247248335716</v>
      </c>
      <c r="DQ222" s="43">
        <v>100.42268382526979</v>
      </c>
      <c r="DR222" s="43">
        <v>4.3565854181036139</v>
      </c>
      <c r="DS222" s="18">
        <v>100.16485989577224</v>
      </c>
      <c r="DT222" s="18">
        <v>100.21496737946197</v>
      </c>
      <c r="DU222" s="43">
        <v>4.365615351082389</v>
      </c>
    </row>
    <row r="223" spans="1:125" x14ac:dyDescent="0.35">
      <c r="A223" s="9" t="s">
        <v>117</v>
      </c>
      <c r="B223" s="15" t="s">
        <v>9</v>
      </c>
      <c r="C223" s="16">
        <v>40052</v>
      </c>
      <c r="D223" s="16">
        <v>48453</v>
      </c>
      <c r="E223" s="30">
        <v>4.4375</v>
      </c>
      <c r="F223" s="18">
        <v>94.895290016707762</v>
      </c>
      <c r="G223" s="18">
        <v>94.942761397406457</v>
      </c>
      <c r="H223" s="43">
        <v>4.91</v>
      </c>
      <c r="I223" s="18">
        <v>94.397422827507313</v>
      </c>
      <c r="J223" s="18">
        <v>94.444645150082351</v>
      </c>
      <c r="K223" s="43">
        <v>4.96</v>
      </c>
      <c r="L223" s="18">
        <v>100.45389849336641</v>
      </c>
      <c r="M223" s="18">
        <v>100.50415056865073</v>
      </c>
      <c r="N223" s="64">
        <v>4.4152405397117453</v>
      </c>
      <c r="O223" s="18">
        <v>100.2539477740693</v>
      </c>
      <c r="P223" s="18">
        <v>100.30409982398129</v>
      </c>
      <c r="Q223" s="64">
        <v>4.4240464824340675</v>
      </c>
      <c r="R223" s="18">
        <v>100.03296357463915</v>
      </c>
      <c r="S223" s="18">
        <v>100.08300507717773</v>
      </c>
      <c r="T223" s="43">
        <v>4.4338197045323309</v>
      </c>
      <c r="U223" s="18">
        <v>101.08624030074158</v>
      </c>
      <c r="V223" s="18">
        <v>101.13680870509413</v>
      </c>
      <c r="W223" s="43">
        <v>4.3876211409234323</v>
      </c>
      <c r="X223" s="18">
        <v>100.88037296516249</v>
      </c>
      <c r="Y223" s="18">
        <v>100.93083838435467</v>
      </c>
      <c r="Z223" s="43">
        <v>4.3965749923740436</v>
      </c>
      <c r="AA223" s="18">
        <v>100.66730696744561</v>
      </c>
      <c r="AB223" s="18">
        <v>100.71766580034578</v>
      </c>
      <c r="AC223" s="43">
        <v>4.405880502429957</v>
      </c>
      <c r="AD223" s="18">
        <v>100.46078798894989</v>
      </c>
      <c r="AE223" s="18">
        <v>100.51104351070524</v>
      </c>
      <c r="AF223" s="43">
        <v>4.4149377471415576</v>
      </c>
      <c r="AG223" s="18">
        <v>100.24704756200508</v>
      </c>
      <c r="AH223" s="18">
        <v>100.29719616008512</v>
      </c>
      <c r="AI223" s="43">
        <v>4.4243509987231073</v>
      </c>
      <c r="AJ223" s="18">
        <v>100.03296357463915</v>
      </c>
      <c r="AK223" s="18">
        <v>100.08300507717773</v>
      </c>
      <c r="AL223" s="43">
        <v>4.4338197045323309</v>
      </c>
      <c r="AM223" s="18">
        <v>101.03189448473812</v>
      </c>
      <c r="AN223" s="18">
        <v>101.08243570258941</v>
      </c>
      <c r="AO223" s="43">
        <v>4.3899812753387435</v>
      </c>
      <c r="AP223" s="18">
        <v>100.82327788650305</v>
      </c>
      <c r="AQ223" s="18">
        <v>100.87371474387498</v>
      </c>
      <c r="AR223" s="43">
        <v>4.3990647229232165</v>
      </c>
      <c r="AS223" s="18">
        <v>100.6334084398419</v>
      </c>
      <c r="AT223" s="18">
        <v>100.6837503149994</v>
      </c>
      <c r="AU223" s="43">
        <v>4.4073646304560841</v>
      </c>
      <c r="AV223" s="18">
        <v>100.43010918161478</v>
      </c>
      <c r="AW223" s="18">
        <v>100.48034935629292</v>
      </c>
      <c r="AX223" s="43">
        <v>4.4162863967212971</v>
      </c>
      <c r="AY223" s="128">
        <v>100.23303746094899</v>
      </c>
      <c r="AZ223" s="128">
        <v>100.28317905047422</v>
      </c>
      <c r="BA223" s="43">
        <v>4.4249694136307056</v>
      </c>
      <c r="BB223" s="18">
        <v>100.02905458627843</v>
      </c>
      <c r="BC223" s="18">
        <v>100.07909413334509</v>
      </c>
      <c r="BD223" s="43">
        <v>4.4339929716864628</v>
      </c>
      <c r="BE223" s="18">
        <v>101.05000292327001</v>
      </c>
      <c r="BF223" s="18">
        <v>101.10055319986995</v>
      </c>
      <c r="BG223" s="43">
        <v>4.3891945786165181</v>
      </c>
      <c r="BH223" s="18">
        <v>100.85073043208448</v>
      </c>
      <c r="BI223" s="18">
        <v>100.90118102259576</v>
      </c>
      <c r="BJ223" s="43">
        <v>4.3978672548998885</v>
      </c>
      <c r="BK223" s="18">
        <v>100.6444762286944</v>
      </c>
      <c r="BL223" s="18">
        <v>100.69482364051466</v>
      </c>
      <c r="BM223" s="43">
        <v>4.4068799562548397</v>
      </c>
      <c r="BN223" s="18">
        <v>100.451216039713</v>
      </c>
      <c r="BO223" s="18">
        <v>100.50146677309955</v>
      </c>
      <c r="BP223" s="43">
        <v>4.4153584444876497</v>
      </c>
      <c r="BQ223" s="18">
        <v>100.23761202768998</v>
      </c>
      <c r="BR223" s="18">
        <v>100.2877559056428</v>
      </c>
      <c r="BS223" s="43">
        <v>4.4247674702932702</v>
      </c>
      <c r="BT223" s="18">
        <v>100.03033098885972</v>
      </c>
      <c r="BU223" s="18">
        <v>100.08037117444694</v>
      </c>
      <c r="BV223" s="43">
        <v>4.4339363932465172</v>
      </c>
      <c r="BW223" s="18">
        <v>101.11361764543837</v>
      </c>
      <c r="BX223" s="18">
        <v>101.16419974531102</v>
      </c>
      <c r="BY223" s="43">
        <v>4.3864331563653565</v>
      </c>
      <c r="BZ223" s="20">
        <v>100.89573279755484</v>
      </c>
      <c r="CA223" s="20">
        <v>100.94620590050509</v>
      </c>
      <c r="CB223" s="21">
        <v>4.3959056810651234</v>
      </c>
      <c r="CC223" s="18">
        <v>100.68455360080056</v>
      </c>
      <c r="CD223" s="18">
        <v>100.73492106133122</v>
      </c>
      <c r="CE223" s="43">
        <v>4.405125802697837</v>
      </c>
      <c r="CF223" s="18">
        <v>100.46600092832286</v>
      </c>
      <c r="CG223" s="18">
        <v>100.51625905785177</v>
      </c>
      <c r="CH223" s="166">
        <v>4.4147086666307516</v>
      </c>
      <c r="CI223" s="18">
        <v>100.25417446002695</v>
      </c>
      <c r="CJ223" s="18">
        <v>100.30432662333861</v>
      </c>
      <c r="CK223" s="43">
        <v>4.4240364791676807</v>
      </c>
      <c r="CL223" s="18">
        <v>100.03495191604959</v>
      </c>
      <c r="CM223" s="18">
        <v>100.08499441325621</v>
      </c>
      <c r="CN223" s="43">
        <v>4.4337315758617404</v>
      </c>
      <c r="CO223" s="18">
        <v>101.12912630763664</v>
      </c>
      <c r="CP223" s="18">
        <v>101.1797161657195</v>
      </c>
      <c r="CQ223" s="43">
        <v>4.3857604746903416</v>
      </c>
      <c r="CR223" s="18">
        <v>100.91545166424864</v>
      </c>
      <c r="CS223" s="18">
        <v>100.96593463156441</v>
      </c>
      <c r="CT223" s="43">
        <v>4.3950467216422222</v>
      </c>
      <c r="CU223" s="18">
        <v>100.69432267731442</v>
      </c>
      <c r="CV223" s="18">
        <v>100.74469502482683</v>
      </c>
      <c r="CW223" s="43">
        <v>4.4046984299336591</v>
      </c>
      <c r="CX223" s="18">
        <v>100.48000525304423</v>
      </c>
      <c r="CY223" s="18">
        <v>100.53027038823834</v>
      </c>
      <c r="CZ223" s="43">
        <v>4.4140933699499634</v>
      </c>
      <c r="DA223" s="18">
        <v>100.25821106090343</v>
      </c>
      <c r="DB223" s="18">
        <v>100.30836524352519</v>
      </c>
      <c r="DC223" s="43">
        <v>4.4238583583999107</v>
      </c>
      <c r="DD223" s="166">
        <v>100.03607804715881</v>
      </c>
      <c r="DE223" s="166">
        <v>100.08612110771266</v>
      </c>
      <c r="DF223" s="43">
        <v>4.4336816642383052</v>
      </c>
      <c r="DG223" s="18">
        <v>101.11778907410697</v>
      </c>
      <c r="DH223" s="18">
        <v>101.16837326073733</v>
      </c>
      <c r="DI223" s="43">
        <v>4.3862522021219057</v>
      </c>
      <c r="DJ223">
        <v>100.89911947017083</v>
      </c>
      <c r="DK223">
        <v>100.94959426730448</v>
      </c>
      <c r="DL223">
        <v>4.3957581327666775</v>
      </c>
      <c r="DM223" s="166">
        <v>100.68718128360436</v>
      </c>
      <c r="DN223" s="166">
        <v>100.73755005863367</v>
      </c>
      <c r="DO223" s="166">
        <v>4.4050108399670034</v>
      </c>
      <c r="DP223" s="43">
        <v>100.46784479150851</v>
      </c>
      <c r="DQ223" s="43">
        <v>100.51810384343023</v>
      </c>
      <c r="DR223" s="43">
        <v>4.4146276445007091</v>
      </c>
      <c r="DS223" s="18">
        <v>100.25526024593894</v>
      </c>
      <c r="DT223" s="18">
        <v>100.30541295241514</v>
      </c>
      <c r="DU223" s="43">
        <v>4.4239885659063569</v>
      </c>
    </row>
    <row r="224" spans="1:125" x14ac:dyDescent="0.35">
      <c r="A224" s="9" t="s">
        <v>102</v>
      </c>
      <c r="B224" s="15" t="s">
        <v>9</v>
      </c>
      <c r="C224" s="16">
        <v>39713</v>
      </c>
      <c r="D224" s="16">
        <v>48479</v>
      </c>
      <c r="E224" s="30">
        <v>4.65625</v>
      </c>
      <c r="F224" s="18">
        <v>97.226979656071549</v>
      </c>
      <c r="G224" s="18">
        <v>97.275617464803943</v>
      </c>
      <c r="H224" s="43">
        <v>4.91</v>
      </c>
      <c r="I224" s="18">
        <v>96.711987275137304</v>
      </c>
      <c r="J224" s="18">
        <v>96.760367458866739</v>
      </c>
      <c r="K224" s="43">
        <v>4.96</v>
      </c>
      <c r="L224" s="18">
        <v>100.6917809267169</v>
      </c>
      <c r="M224" s="18">
        <v>100.74215200271826</v>
      </c>
      <c r="N224" s="64">
        <v>4.6219481194667784</v>
      </c>
      <c r="O224" s="18">
        <v>100.47488543941209</v>
      </c>
      <c r="P224" s="18">
        <v>100.5251480134188</v>
      </c>
      <c r="Q224" s="64">
        <v>4.6319255350695441</v>
      </c>
      <c r="R224" s="18">
        <v>100.23517399555952</v>
      </c>
      <c r="S224" s="18">
        <v>100.28531665388645</v>
      </c>
      <c r="T224" s="43">
        <v>4.6430027399425393</v>
      </c>
      <c r="U224" s="18">
        <v>100.00257424593913</v>
      </c>
      <c r="V224" s="18">
        <v>100.05260054621223</v>
      </c>
      <c r="W224" s="43">
        <v>4.6538020746890769</v>
      </c>
      <c r="X224" s="18">
        <v>101.13204641237726</v>
      </c>
      <c r="Y224" s="18">
        <v>101.18263773124288</v>
      </c>
      <c r="Z224" s="43">
        <v>4.601827056898574</v>
      </c>
      <c r="AA224" s="18">
        <v>100.90088827055008</v>
      </c>
      <c r="AB224" s="18">
        <v>100.95136395252634</v>
      </c>
      <c r="AC224" s="43">
        <v>4.6123695784731158</v>
      </c>
      <c r="AD224" s="18">
        <v>100.67683307717023</v>
      </c>
      <c r="AE224" s="18">
        <v>100.72719667550798</v>
      </c>
      <c r="AF224" s="43">
        <v>4.6226343566376409</v>
      </c>
      <c r="AG224" s="18">
        <v>100.44494323808121</v>
      </c>
      <c r="AH224" s="18">
        <v>100.49519083349796</v>
      </c>
      <c r="AI224" s="43">
        <v>4.6333062919543577</v>
      </c>
      <c r="AJ224" s="18">
        <v>100.21268066571044</v>
      </c>
      <c r="AK224" s="18">
        <v>100.26281207174631</v>
      </c>
      <c r="AL224" s="43">
        <v>4.644044889413304</v>
      </c>
      <c r="AM224" s="18">
        <v>100.00257424593913</v>
      </c>
      <c r="AN224" s="18">
        <v>100.05260054621223</v>
      </c>
      <c r="AO224" s="43">
        <v>4.6538020746890769</v>
      </c>
      <c r="AP224" s="18">
        <v>101.08760080299551</v>
      </c>
      <c r="AQ224" s="18">
        <v>101.13816988793947</v>
      </c>
      <c r="AR224" s="43">
        <v>4.6038503614996191</v>
      </c>
      <c r="AS224" s="18">
        <v>100.88085537732611</v>
      </c>
      <c r="AT224" s="18">
        <v>100.93132103784504</v>
      </c>
      <c r="AU224" s="43">
        <v>4.6132855015878569</v>
      </c>
      <c r="AV224" s="18">
        <v>100.65948647137759</v>
      </c>
      <c r="AW224" s="18">
        <v>100.70984139207363</v>
      </c>
      <c r="AX224" s="43">
        <v>4.6234309732181451</v>
      </c>
      <c r="AY224" s="128">
        <v>100.44489861907741</v>
      </c>
      <c r="AZ224" s="128">
        <v>100.49514619217349</v>
      </c>
      <c r="BA224" s="43">
        <v>4.633308350132662</v>
      </c>
      <c r="BB224" s="18">
        <v>100.22278533547849</v>
      </c>
      <c r="BC224" s="18">
        <v>100.27292179637668</v>
      </c>
      <c r="BD224" s="43">
        <v>4.6435766671439023</v>
      </c>
      <c r="BE224" s="18">
        <v>100.00029280288058</v>
      </c>
      <c r="BF224" s="18">
        <v>100.05031796186151</v>
      </c>
      <c r="BG224" s="43">
        <v>4.6539082482225895</v>
      </c>
      <c r="BH224" s="18">
        <v>101.0973134043836</v>
      </c>
      <c r="BI224" s="18">
        <v>101.14788734805762</v>
      </c>
      <c r="BJ224" s="43">
        <v>4.6034080612850445</v>
      </c>
      <c r="BK224" s="18">
        <v>100.87297854192967</v>
      </c>
      <c r="BL224" s="18">
        <v>100.92344026206069</v>
      </c>
      <c r="BM224" s="43">
        <v>4.6136457377091471</v>
      </c>
      <c r="BN224" s="18">
        <v>100.66277677536995</v>
      </c>
      <c r="BO224" s="18">
        <v>100.71313334204096</v>
      </c>
      <c r="BP224" s="43">
        <v>4.6232798498945407</v>
      </c>
      <c r="BQ224" s="18">
        <v>100.4304478052487</v>
      </c>
      <c r="BR224" s="18">
        <v>100.48068814932336</v>
      </c>
      <c r="BS224" s="43">
        <v>4.6339750311825023</v>
      </c>
      <c r="BT224" s="18">
        <v>100.20499609289088</v>
      </c>
      <c r="BU224" s="18">
        <v>100.25512365471823</v>
      </c>
      <c r="BV224" s="43">
        <v>4.644401034341417</v>
      </c>
      <c r="BW224" s="18">
        <v>100.00103776685452</v>
      </c>
      <c r="BX224" s="18">
        <v>100.05106329850376</v>
      </c>
      <c r="BY224" s="43">
        <v>4.6538735786425498</v>
      </c>
      <c r="BZ224" s="20">
        <v>101.17352032528866</v>
      </c>
      <c r="CA224" s="20">
        <v>101.2241323914844</v>
      </c>
      <c r="CB224" s="21">
        <v>4.5999406366773785</v>
      </c>
      <c r="CC224" s="18">
        <v>100.94485775018721</v>
      </c>
      <c r="CD224" s="18">
        <v>100.99535542790116</v>
      </c>
      <c r="CE224" s="43">
        <v>4.6103605262560974</v>
      </c>
      <c r="CF224" s="18">
        <v>100.70821125445211</v>
      </c>
      <c r="CG224" s="18">
        <v>100.75859054972696</v>
      </c>
      <c r="CH224" s="166">
        <v>4.6211940585870153</v>
      </c>
      <c r="CI224" s="18">
        <v>100.47884782064982</v>
      </c>
      <c r="CJ224" s="18">
        <v>100.52911237683823</v>
      </c>
      <c r="CK224" s="43">
        <v>4.6317428751840781</v>
      </c>
      <c r="CL224" s="18">
        <v>100.24147599522097</v>
      </c>
      <c r="CM224" s="18">
        <v>100.29162180612403</v>
      </c>
      <c r="CN224" s="43">
        <v>4.6427108427871486</v>
      </c>
      <c r="CO224" s="18">
        <v>100.00373470806502</v>
      </c>
      <c r="CP224" s="18">
        <v>100.05376158885944</v>
      </c>
      <c r="CQ224" s="43">
        <v>4.6537480710954631</v>
      </c>
      <c r="CR224" s="18">
        <v>101.18086255883048</v>
      </c>
      <c r="CS224" s="18">
        <v>101.23147829797946</v>
      </c>
      <c r="CT224" s="43">
        <v>4.5996068399733492</v>
      </c>
      <c r="CU224" s="18">
        <v>100.94163874219683</v>
      </c>
      <c r="CV224" s="18">
        <v>100.99213480960162</v>
      </c>
      <c r="CW224" s="43">
        <v>4.610507549700114</v>
      </c>
      <c r="CX224" s="18">
        <v>100.70978387361615</v>
      </c>
      <c r="CY224" s="18">
        <v>100.76016395559394</v>
      </c>
      <c r="CZ224" s="43">
        <v>4.6211218969949854</v>
      </c>
      <c r="DA224" s="18">
        <v>100.46984041850104</v>
      </c>
      <c r="DB224" s="18">
        <v>100.52010046873539</v>
      </c>
      <c r="DC224" s="43">
        <v>4.6321581238851088</v>
      </c>
      <c r="DD224" s="166">
        <v>100.22953041624827</v>
      </c>
      <c r="DE224" s="166">
        <v>100.27967025137394</v>
      </c>
      <c r="DF224" s="43">
        <v>4.6432641714198342</v>
      </c>
      <c r="DG224" s="18">
        <v>100.00439195141479</v>
      </c>
      <c r="DH224" s="18">
        <v>100.05441916099528</v>
      </c>
      <c r="DI224" s="43">
        <v>4.6537174859890342</v>
      </c>
      <c r="DJ224">
        <v>101.17756921360788</v>
      </c>
      <c r="DK224">
        <v>101.2281833052605</v>
      </c>
      <c r="DL224">
        <v>4.5997565578735715</v>
      </c>
      <c r="DM224" s="166">
        <v>100.94814621507105</v>
      </c>
      <c r="DN224" s="166">
        <v>100.99864553783996</v>
      </c>
      <c r="DO224" s="166">
        <v>4.6102103401530252</v>
      </c>
      <c r="DP224" s="43">
        <v>100.71071455388521</v>
      </c>
      <c r="DQ224" s="43">
        <v>100.76109510143593</v>
      </c>
      <c r="DR224" s="43">
        <v>4.6210791926314077</v>
      </c>
      <c r="DS224" s="18">
        <v>100.48059187199718</v>
      </c>
      <c r="DT224" s="18">
        <v>100.5308573006475</v>
      </c>
      <c r="DU224" s="43">
        <v>4.6316624815752068</v>
      </c>
    </row>
    <row r="225" spans="1:125" x14ac:dyDescent="0.35">
      <c r="A225" s="9" t="s">
        <v>177</v>
      </c>
      <c r="B225" s="15" t="s">
        <v>9</v>
      </c>
      <c r="C225" s="16">
        <v>41540</v>
      </c>
      <c r="D225" s="16">
        <v>48480</v>
      </c>
      <c r="E225" s="30">
        <v>4.3085940000000003</v>
      </c>
      <c r="F225" s="18">
        <v>93.495474014387312</v>
      </c>
      <c r="G225" s="18">
        <v>93.542245136955785</v>
      </c>
      <c r="H225" s="43">
        <v>4.91</v>
      </c>
      <c r="I225" s="18">
        <v>93.005101292461433</v>
      </c>
      <c r="J225" s="18">
        <v>93.051627106014436</v>
      </c>
      <c r="K225" s="43">
        <v>4.96</v>
      </c>
      <c r="L225" s="18">
        <v>100.60474806017052</v>
      </c>
      <c r="M225" s="18">
        <v>100.6550755979695</v>
      </c>
      <c r="N225" s="64">
        <v>4.2805531409157442</v>
      </c>
      <c r="O225" s="18">
        <v>100.41522022187566</v>
      </c>
      <c r="P225" s="18">
        <v>100.46545294834982</v>
      </c>
      <c r="Q225" s="64">
        <v>4.2886324338925599</v>
      </c>
      <c r="R225" s="18">
        <v>100.20575532091139</v>
      </c>
      <c r="S225" s="18">
        <v>100.25588326254265</v>
      </c>
      <c r="T225" s="43">
        <v>4.2975971681551837</v>
      </c>
      <c r="U225" s="18">
        <v>100.00250476793182</v>
      </c>
      <c r="V225" s="18">
        <v>100.05253103344855</v>
      </c>
      <c r="W225" s="43">
        <v>4.3063318393810492</v>
      </c>
      <c r="X225" s="18">
        <v>100.98946130068049</v>
      </c>
      <c r="Y225" s="18">
        <v>101.03998129132614</v>
      </c>
      <c r="Z225" s="43">
        <v>4.2642466328028457</v>
      </c>
      <c r="AA225" s="18">
        <v>100.78747045490883</v>
      </c>
      <c r="AB225" s="18">
        <v>100.83788939960863</v>
      </c>
      <c r="AC225" s="43">
        <v>4.2727927227091715</v>
      </c>
      <c r="AD225" s="18">
        <v>100.59168631487123</v>
      </c>
      <c r="AE225" s="18">
        <v>100.64200731853049</v>
      </c>
      <c r="AF225" s="43">
        <v>4.281108967116845</v>
      </c>
      <c r="AG225" s="18">
        <v>100.389056096644</v>
      </c>
      <c r="AH225" s="18">
        <v>100.43927573451124</v>
      </c>
      <c r="AI225" s="43">
        <v>4.2897501684388928</v>
      </c>
      <c r="AJ225" s="18">
        <v>100.18610017623629</v>
      </c>
      <c r="AK225" s="18">
        <v>100.23621828537898</v>
      </c>
      <c r="AL225" s="43">
        <v>4.2984402980299548</v>
      </c>
      <c r="AM225" s="18">
        <v>100.00250476793182</v>
      </c>
      <c r="AN225" s="18">
        <v>100.05253103344855</v>
      </c>
      <c r="AO225" s="43">
        <v>4.3063318393810492</v>
      </c>
      <c r="AP225" s="18">
        <v>100.94383203941115</v>
      </c>
      <c r="AQ225" s="18">
        <v>100.99432920401316</v>
      </c>
      <c r="AR225" s="43">
        <v>4.2661741841925043</v>
      </c>
      <c r="AS225" s="18">
        <v>100.76434868108994</v>
      </c>
      <c r="AT225" s="18">
        <v>100.8147560591195</v>
      </c>
      <c r="AU225" s="43">
        <v>4.2737731741109073</v>
      </c>
      <c r="AV225" s="18">
        <v>100.572170138136</v>
      </c>
      <c r="AW225" s="18">
        <v>100.62248137882541</v>
      </c>
      <c r="AX225" s="43">
        <v>4.2819397225744451</v>
      </c>
      <c r="AY225" s="128">
        <v>100.38587847890786</v>
      </c>
      <c r="AZ225" s="128">
        <v>100.43609652717143</v>
      </c>
      <c r="BA225" s="43">
        <v>4.2898859563248521</v>
      </c>
      <c r="BB225" s="18">
        <v>100.1930537141566</v>
      </c>
      <c r="BC225" s="18">
        <v>100.2431753018075</v>
      </c>
      <c r="BD225" s="43">
        <v>4.2981419802673706</v>
      </c>
      <c r="BE225" s="18">
        <v>99.999899709308465</v>
      </c>
      <c r="BF225" s="18">
        <v>100.04992467164428</v>
      </c>
      <c r="BG225" s="43">
        <v>4.3064440219624904</v>
      </c>
      <c r="BH225" s="18">
        <v>100.95456373022516</v>
      </c>
      <c r="BI225" s="18">
        <v>101.00506626335684</v>
      </c>
      <c r="BJ225" s="43">
        <v>4.2657206805507482</v>
      </c>
      <c r="BK225" s="18">
        <v>100.75938143513801</v>
      </c>
      <c r="BL225" s="18">
        <v>100.80978632830215</v>
      </c>
      <c r="BM225" s="43">
        <v>4.2739838630035569</v>
      </c>
      <c r="BN225" s="18">
        <v>100.5764956242582</v>
      </c>
      <c r="BO225" s="18">
        <v>100.62680902877258</v>
      </c>
      <c r="BP225" s="43">
        <v>4.2817555695003984</v>
      </c>
      <c r="BQ225" s="18">
        <v>100.37435806477474</v>
      </c>
      <c r="BR225" s="18">
        <v>100.4245703499497</v>
      </c>
      <c r="BS225" s="43">
        <v>4.2903783257282893</v>
      </c>
      <c r="BT225" s="18">
        <v>100.17820405568321</v>
      </c>
      <c r="BU225" s="18">
        <v>100.2283182147906</v>
      </c>
      <c r="BV225" s="43">
        <v>4.29877910429129</v>
      </c>
      <c r="BW225" s="18">
        <v>100.0007503432176</v>
      </c>
      <c r="BX225" s="18">
        <v>100.05077573108314</v>
      </c>
      <c r="BY225" s="43">
        <v>4.3064073901642255</v>
      </c>
      <c r="BZ225" s="20">
        <v>101.02917866828216</v>
      </c>
      <c r="CA225" s="20">
        <v>101.07971852754592</v>
      </c>
      <c r="CB225" s="21">
        <v>4.2625702393758012</v>
      </c>
      <c r="CC225" s="18">
        <v>100.82874971808553</v>
      </c>
      <c r="CD225" s="18">
        <v>100.8791893127419</v>
      </c>
      <c r="CE225" s="43">
        <v>4.271043442510881</v>
      </c>
      <c r="CF225" s="18">
        <v>100.62132264486704</v>
      </c>
      <c r="CG225" s="18">
        <v>100.67165847410408</v>
      </c>
      <c r="CH225" s="166">
        <v>4.279848037974169</v>
      </c>
      <c r="CI225" s="18">
        <v>100.42027937300634</v>
      </c>
      <c r="CJ225" s="18">
        <v>100.47051463032149</v>
      </c>
      <c r="CK225" s="43">
        <v>4.2884163735533294</v>
      </c>
      <c r="CL225" s="18">
        <v>100.21221652863468</v>
      </c>
      <c r="CM225" s="18">
        <v>100.26234770248593</v>
      </c>
      <c r="CN225" s="43">
        <v>4.297320079502958</v>
      </c>
      <c r="CO225" s="18">
        <v>100.00382984103645</v>
      </c>
      <c r="CP225" s="18">
        <v>100.05385676942116</v>
      </c>
      <c r="CQ225" s="43">
        <v>4.3062747795213516</v>
      </c>
      <c r="CR225" s="18">
        <v>101.03753159524324</v>
      </c>
      <c r="CS225" s="18">
        <v>101.08807563305976</v>
      </c>
      <c r="CT225" s="43">
        <v>4.2622178461877072</v>
      </c>
      <c r="CU225" s="18">
        <v>100.82749103314826</v>
      </c>
      <c r="CV225" s="18">
        <v>100.87792999814734</v>
      </c>
      <c r="CW225" s="43">
        <v>4.2710967602915018</v>
      </c>
      <c r="CX225" s="18">
        <v>100.62392047062475</v>
      </c>
      <c r="CY225" s="18">
        <v>100.67425759942446</v>
      </c>
      <c r="CZ225" s="43">
        <v>4.2797375443716525</v>
      </c>
      <c r="DA225" s="18">
        <v>100.41324805977294</v>
      </c>
      <c r="DB225" s="18">
        <v>100.46347979967277</v>
      </c>
      <c r="DC225" s="43">
        <v>4.2887166645944053</v>
      </c>
      <c r="DD225" s="166">
        <v>100.20225381739145</v>
      </c>
      <c r="DE225" s="166">
        <v>100.25238000739515</v>
      </c>
      <c r="DF225" s="43">
        <v>4.2977473449330335</v>
      </c>
      <c r="DG225" s="18">
        <v>100.00458031494404</v>
      </c>
      <c r="DH225" s="18">
        <v>100.05460761875341</v>
      </c>
      <c r="DI225" s="43">
        <v>4.3062424635329162</v>
      </c>
      <c r="DJ225">
        <v>101.03324639411568</v>
      </c>
      <c r="DK225">
        <v>101.0837882882598</v>
      </c>
      <c r="DL225">
        <v>4.262398622925784</v>
      </c>
      <c r="DM225" s="166">
        <v>100.83205867467755</v>
      </c>
      <c r="DN225" s="166">
        <v>100.88249992463987</v>
      </c>
      <c r="DO225" s="166">
        <v>4.270903281757052</v>
      </c>
      <c r="DP225" s="43">
        <v>100.62384792535853</v>
      </c>
      <c r="DQ225" s="43">
        <v>100.67418501786746</v>
      </c>
      <c r="DR225" s="43">
        <v>4.2797406298698313</v>
      </c>
      <c r="DS225" s="18">
        <v>100.42204663318077</v>
      </c>
      <c r="DT225" s="18">
        <v>100.47228277456804</v>
      </c>
      <c r="DU225" s="43">
        <v>4.2883409045928529</v>
      </c>
    </row>
    <row r="226" spans="1:125" x14ac:dyDescent="0.35">
      <c r="A226" s="9" t="s">
        <v>159</v>
      </c>
      <c r="B226" s="15" t="s">
        <v>9</v>
      </c>
      <c r="C226" s="16">
        <v>41177</v>
      </c>
      <c r="D226" s="16">
        <v>48482</v>
      </c>
      <c r="E226" s="30">
        <v>4.3125</v>
      </c>
      <c r="F226" s="18">
        <v>93.535866551363753</v>
      </c>
      <c r="G226" s="18">
        <v>93.582657880303898</v>
      </c>
      <c r="H226" s="43">
        <v>4.91</v>
      </c>
      <c r="I226" s="18">
        <v>93.045095307975629</v>
      </c>
      <c r="J226" s="18">
        <v>93.091641128539891</v>
      </c>
      <c r="K226" s="43">
        <v>4.96</v>
      </c>
      <c r="L226" s="18">
        <v>100.61889143238955</v>
      </c>
      <c r="M226" s="18">
        <v>100.66922604541224</v>
      </c>
      <c r="N226" s="64">
        <v>4.2838314839677185</v>
      </c>
      <c r="O226" s="18">
        <v>100.42907590748629</v>
      </c>
      <c r="P226" s="18">
        <v>100.47931556526892</v>
      </c>
      <c r="Q226" s="64">
        <v>4.291928120468441</v>
      </c>
      <c r="R226" s="18">
        <v>100.21929305720396</v>
      </c>
      <c r="S226" s="18">
        <v>100.2694277710895</v>
      </c>
      <c r="T226" s="43">
        <v>4.3009121482624195</v>
      </c>
      <c r="U226" s="18">
        <v>100.01573398774067</v>
      </c>
      <c r="V226" s="18">
        <v>100.06576687117625</v>
      </c>
      <c r="W226" s="43">
        <v>4.3096656677321752</v>
      </c>
      <c r="X226" s="18">
        <v>101.00418863380133</v>
      </c>
      <c r="Y226" s="18">
        <v>101.05471599179722</v>
      </c>
      <c r="Z226" s="43">
        <v>4.2674900994725</v>
      </c>
      <c r="AA226" s="18">
        <v>100.80189118367079</v>
      </c>
      <c r="AB226" s="18">
        <v>100.85231734234196</v>
      </c>
      <c r="AC226" s="43">
        <v>4.2760544463854719</v>
      </c>
      <c r="AD226" s="18">
        <v>100.6058098605084</v>
      </c>
      <c r="AE226" s="18">
        <v>100.65613792947313</v>
      </c>
      <c r="AF226" s="43">
        <v>4.2843885019924413</v>
      </c>
      <c r="AG226" s="18">
        <v>100.40287206741108</v>
      </c>
      <c r="AH226" s="18">
        <v>100.45309861671943</v>
      </c>
      <c r="AI226" s="43">
        <v>4.293048257729132</v>
      </c>
      <c r="AJ226" s="18">
        <v>100.19960807774598</v>
      </c>
      <c r="AK226" s="18">
        <v>100.24973294421808</v>
      </c>
      <c r="AL226" s="43">
        <v>4.3017570953526656</v>
      </c>
      <c r="AM226" s="18">
        <v>100.01573398774067</v>
      </c>
      <c r="AN226" s="18">
        <v>100.06576687117625</v>
      </c>
      <c r="AO226" s="43">
        <v>4.3096656677321752</v>
      </c>
      <c r="AP226" s="18">
        <v>100.95791605251907</v>
      </c>
      <c r="AQ226" s="18">
        <v>101.00842026265039</v>
      </c>
      <c r="AR226" s="43">
        <v>4.2694460410194353</v>
      </c>
      <c r="AS226" s="18">
        <v>100.77814631342129</v>
      </c>
      <c r="AT226" s="18">
        <v>100.82856059371814</v>
      </c>
      <c r="AU226" s="43">
        <v>4.277061950112456</v>
      </c>
      <c r="AV226" s="18">
        <v>100.58566113345712</v>
      </c>
      <c r="AW226" s="18">
        <v>100.63597912301863</v>
      </c>
      <c r="AX226" s="43">
        <v>4.2852467254562585</v>
      </c>
      <c r="AY226" s="128">
        <v>100.39907223023631</v>
      </c>
      <c r="AZ226" s="128">
        <v>100.44929687867564</v>
      </c>
      <c r="BA226" s="43">
        <v>4.2932107381584865</v>
      </c>
      <c r="BB226" s="18">
        <v>100.20593979737372</v>
      </c>
      <c r="BC226" s="18">
        <v>100.25606783128936</v>
      </c>
      <c r="BD226" s="43">
        <v>4.3014852799304508</v>
      </c>
      <c r="BE226" s="18">
        <v>100.01247759908399</v>
      </c>
      <c r="BF226" s="18">
        <v>100.06250885351075</v>
      </c>
      <c r="BG226" s="43">
        <v>4.3098059896873089</v>
      </c>
      <c r="BH226" s="18">
        <v>100.96885109032175</v>
      </c>
      <c r="BI226" s="18">
        <v>101.0193607707071</v>
      </c>
      <c r="BJ226" s="43">
        <v>4.2689836553098734</v>
      </c>
      <c r="BK226" s="18">
        <v>100.77336250109077</v>
      </c>
      <c r="BL226" s="18">
        <v>100.8237743882849</v>
      </c>
      <c r="BM226" s="43">
        <v>4.2772649865219545</v>
      </c>
      <c r="BN226" s="18">
        <v>100.59018969259758</v>
      </c>
      <c r="BO226" s="18">
        <v>100.64050994757136</v>
      </c>
      <c r="BP226" s="43">
        <v>4.2850538041257895</v>
      </c>
      <c r="BQ226" s="18">
        <v>100.38773492426742</v>
      </c>
      <c r="BR226" s="18">
        <v>100.43795390121802</v>
      </c>
      <c r="BS226" s="43">
        <v>4.293695592645582</v>
      </c>
      <c r="BT226" s="18">
        <v>100.19127309614835</v>
      </c>
      <c r="BU226" s="18">
        <v>100.24139379304486</v>
      </c>
      <c r="BV226" s="43">
        <v>4.3021149615132526</v>
      </c>
      <c r="BW226" s="18">
        <v>100.01354091051023</v>
      </c>
      <c r="BX226" s="18">
        <v>100.06357269685866</v>
      </c>
      <c r="BY226" s="43">
        <v>4.3097601692322787</v>
      </c>
      <c r="BZ226" s="20">
        <v>101.0442582805851</v>
      </c>
      <c r="CA226" s="20">
        <v>101.0948056834268</v>
      </c>
      <c r="CB226" s="21">
        <v>4.2657978032069943</v>
      </c>
      <c r="CC226" s="18">
        <v>100.84353238930387</v>
      </c>
      <c r="CD226" s="18">
        <v>100.89397937899336</v>
      </c>
      <c r="CE226" s="43">
        <v>4.2742887400651819</v>
      </c>
      <c r="CF226" s="18">
        <v>100.63579800708621</v>
      </c>
      <c r="CG226" s="18">
        <v>100.68614107762501</v>
      </c>
      <c r="CH226" s="166">
        <v>4.2831118104677728</v>
      </c>
      <c r="CI226" s="18">
        <v>100.43445688400618</v>
      </c>
      <c r="CJ226" s="18">
        <v>100.48469923362299</v>
      </c>
      <c r="CK226" s="43">
        <v>4.2916981718516229</v>
      </c>
      <c r="CL226" s="18">
        <v>100.22608578872266</v>
      </c>
      <c r="CM226" s="18">
        <v>100.27622390067299</v>
      </c>
      <c r="CN226" s="43">
        <v>4.3006206578656956</v>
      </c>
      <c r="CO226" s="18">
        <v>100.01739037042975</v>
      </c>
      <c r="CP226" s="18">
        <v>100.06742408247098</v>
      </c>
      <c r="CQ226" s="43">
        <v>4.3095942955879778</v>
      </c>
      <c r="CR226" s="18">
        <v>101.05278971170479</v>
      </c>
      <c r="CS226" s="18">
        <v>101.10334138239598</v>
      </c>
      <c r="CT226" s="43">
        <v>4.2654376611442917</v>
      </c>
      <c r="CU226" s="18">
        <v>100.84244211747989</v>
      </c>
      <c r="CV226" s="18">
        <v>100.89288856176077</v>
      </c>
      <c r="CW226" s="43">
        <v>4.2743349521211673</v>
      </c>
      <c r="CX226" s="18">
        <v>100.63857398051277</v>
      </c>
      <c r="CY226" s="18">
        <v>100.68891843973263</v>
      </c>
      <c r="CZ226" s="43">
        <v>4.282993666856445</v>
      </c>
      <c r="DA226" s="18">
        <v>100.42759361391002</v>
      </c>
      <c r="DB226" s="18">
        <v>100.47783253017511</v>
      </c>
      <c r="DC226" s="43">
        <v>4.2919914685708278</v>
      </c>
      <c r="DD226" s="166">
        <v>100.21629094533225</v>
      </c>
      <c r="DE226" s="166">
        <v>100.26642415741095</v>
      </c>
      <c r="DF226" s="43">
        <v>4.3010409877883848</v>
      </c>
      <c r="DG226" s="18">
        <v>100.01832848861862</v>
      </c>
      <c r="DH226" s="18">
        <v>100.06836266995359</v>
      </c>
      <c r="DI226" s="43">
        <v>4.3095538739087083</v>
      </c>
      <c r="DJ226">
        <v>101.04837667859864</v>
      </c>
      <c r="DK226">
        <v>101.09892614166947</v>
      </c>
      <c r="DL226">
        <v>4.2656239433808754</v>
      </c>
      <c r="DM226" s="166">
        <v>100.84689197476104</v>
      </c>
      <c r="DN226" s="166">
        <v>100.89734064508357</v>
      </c>
      <c r="DO226" s="166">
        <v>4.274146347592696</v>
      </c>
      <c r="DP226" s="43">
        <v>100.63837387395685</v>
      </c>
      <c r="DQ226" s="43">
        <v>100.68871823307339</v>
      </c>
      <c r="DR226" s="43">
        <v>4.2830021830424556</v>
      </c>
      <c r="DS226" s="18">
        <v>100.43627469165065</v>
      </c>
      <c r="DT226" s="18">
        <v>100.48651795062597</v>
      </c>
      <c r="DU226" s="43">
        <v>4.291620495914632</v>
      </c>
    </row>
    <row r="227" spans="1:125" x14ac:dyDescent="0.35">
      <c r="A227" s="9" t="s">
        <v>164</v>
      </c>
      <c r="B227" s="15" t="s">
        <v>9</v>
      </c>
      <c r="C227" s="16">
        <v>41211</v>
      </c>
      <c r="D227" s="16">
        <v>48516</v>
      </c>
      <c r="E227" s="30">
        <v>4.3125</v>
      </c>
      <c r="F227" s="18">
        <v>93.509949320728794</v>
      </c>
      <c r="G227" s="18">
        <v>93.556727684571072</v>
      </c>
      <c r="H227" s="43">
        <v>4.91</v>
      </c>
      <c r="I227" s="18">
        <v>93.017123057076262</v>
      </c>
      <c r="J227" s="18">
        <v>93.063654884518513</v>
      </c>
      <c r="K227" s="43">
        <v>4.96</v>
      </c>
      <c r="L227" s="18">
        <v>100.84107088990361</v>
      </c>
      <c r="M227" s="18">
        <v>100.89151664822771</v>
      </c>
      <c r="N227" s="64">
        <v>4.2743930741334086</v>
      </c>
      <c r="O227" s="18">
        <v>100.65158943244397</v>
      </c>
      <c r="P227" s="18">
        <v>100.70194040264529</v>
      </c>
      <c r="Q227" s="64">
        <v>4.2824398246517967</v>
      </c>
      <c r="R227" s="18">
        <v>100.44217579126898</v>
      </c>
      <c r="S227" s="18">
        <v>100.4924220022701</v>
      </c>
      <c r="T227" s="43">
        <v>4.2913683580067179</v>
      </c>
      <c r="U227" s="18">
        <v>100.23897497731713</v>
      </c>
      <c r="V227" s="18">
        <v>100.28911953708567</v>
      </c>
      <c r="W227" s="43">
        <v>4.3000676642746791</v>
      </c>
      <c r="X227" s="18">
        <v>100.04201804858845</v>
      </c>
      <c r="Y227" s="18">
        <v>100.09206408062876</v>
      </c>
      <c r="Z227" s="43">
        <v>4.3085333883474348</v>
      </c>
      <c r="AA227" s="18">
        <v>100.97595371510327</v>
      </c>
      <c r="AB227" s="18">
        <v>101.02646694857755</v>
      </c>
      <c r="AC227" s="43">
        <v>4.2686833760058747</v>
      </c>
      <c r="AD227" s="18">
        <v>100.7901093425137</v>
      </c>
      <c r="AE227" s="18">
        <v>100.84052960731735</v>
      </c>
      <c r="AF227" s="43">
        <v>4.2765542949777107</v>
      </c>
      <c r="AG227" s="18">
        <v>100.59774735943772</v>
      </c>
      <c r="AH227" s="18">
        <v>100.64807139513528</v>
      </c>
      <c r="AI227" s="43">
        <v>4.2847318783382473</v>
      </c>
      <c r="AJ227" s="18">
        <v>100.40505673202198</v>
      </c>
      <c r="AK227" s="18">
        <v>100.45528437420907</v>
      </c>
      <c r="AL227" s="43">
        <v>4.2929548473879917</v>
      </c>
      <c r="AM227" s="18">
        <v>100.23073064084257</v>
      </c>
      <c r="AN227" s="18">
        <v>100.28087107638075</v>
      </c>
      <c r="AO227" s="43">
        <v>4.3004213602365962</v>
      </c>
      <c r="AP227" s="18">
        <v>100.03121417513465</v>
      </c>
      <c r="AQ227" s="18">
        <v>100.08125480253591</v>
      </c>
      <c r="AR227" s="43">
        <v>4.3089987315893721</v>
      </c>
      <c r="AS227" s="18">
        <v>101.00664982154341</v>
      </c>
      <c r="AT227" s="18">
        <v>101.05717841074878</v>
      </c>
      <c r="AU227" s="43">
        <v>4.2673861152859063</v>
      </c>
      <c r="AV227" s="18">
        <v>100.81122453668651</v>
      </c>
      <c r="AW227" s="18">
        <v>100.86165536436869</v>
      </c>
      <c r="AX227" s="43">
        <v>4.2756585586671561</v>
      </c>
      <c r="AY227" s="128">
        <v>100.62179167197363</v>
      </c>
      <c r="AZ227" s="128">
        <v>100.67212773584154</v>
      </c>
      <c r="BA227" s="43">
        <v>4.2837080103400389</v>
      </c>
      <c r="BB227" s="18">
        <v>100.42572183626879</v>
      </c>
      <c r="BC227" s="18">
        <v>100.47595981617688</v>
      </c>
      <c r="BD227" s="43">
        <v>4.2920714645471607</v>
      </c>
      <c r="BE227" s="18">
        <v>100.22932362768425</v>
      </c>
      <c r="BF227" s="18">
        <v>100.27946335936393</v>
      </c>
      <c r="BG227" s="43">
        <v>4.3004817292904924</v>
      </c>
      <c r="BH227" s="18">
        <v>100.03894767247516</v>
      </c>
      <c r="BI227" s="18">
        <v>100.08899216855943</v>
      </c>
      <c r="BJ227" s="43">
        <v>4.3086656250243163</v>
      </c>
      <c r="BK227" s="18">
        <v>101.05907931343096</v>
      </c>
      <c r="BL227" s="18">
        <v>101.1096341304962</v>
      </c>
      <c r="BM227" s="43">
        <v>4.2651721936152125</v>
      </c>
      <c r="BN227" s="18">
        <v>100.86481348428083</v>
      </c>
      <c r="BO227" s="18">
        <v>100.91527111984074</v>
      </c>
      <c r="BP227" s="43">
        <v>4.2733869236487916</v>
      </c>
      <c r="BQ227" s="18">
        <v>100.65012349220719</v>
      </c>
      <c r="BR227" s="18">
        <v>100.70047372907172</v>
      </c>
      <c r="BS227" s="43">
        <v>4.2825021971619615</v>
      </c>
      <c r="BT227" s="18">
        <v>100.44181419271831</v>
      </c>
      <c r="BU227" s="18">
        <v>100.49206022282972</v>
      </c>
      <c r="BV227" s="43">
        <v>4.2913838072754418</v>
      </c>
      <c r="BW227" s="18">
        <v>100.25338567469245</v>
      </c>
      <c r="BX227" s="18">
        <v>100.30353744341416</v>
      </c>
      <c r="BY227" s="43">
        <v>4.2994495607225023</v>
      </c>
      <c r="BZ227" s="20">
        <v>100.04445993545787</v>
      </c>
      <c r="CA227" s="20">
        <v>100.09450718905239</v>
      </c>
      <c r="CB227" s="21">
        <v>4.3084282255916531</v>
      </c>
      <c r="CC227" s="18">
        <v>101.10008494831627</v>
      </c>
      <c r="CD227" s="18">
        <v>101.15066027845549</v>
      </c>
      <c r="CE227" s="43">
        <v>4.2634422633803979</v>
      </c>
      <c r="CF227" s="18">
        <v>100.88729886277241</v>
      </c>
      <c r="CG227" s="18">
        <v>100.93776774664573</v>
      </c>
      <c r="CH227" s="166">
        <v>4.2724344873807745</v>
      </c>
      <c r="CI227" s="18">
        <v>100.68107233602001</v>
      </c>
      <c r="CJ227" s="18">
        <v>100.73143805504753</v>
      </c>
      <c r="CK227" s="43">
        <v>4.2811857780123352</v>
      </c>
      <c r="CL227" s="18">
        <v>100.46765646509222</v>
      </c>
      <c r="CM227" s="18">
        <v>100.51791542280361</v>
      </c>
      <c r="CN227" s="43">
        <v>4.2902799783108723</v>
      </c>
      <c r="CO227" s="18">
        <v>100.25391982530866</v>
      </c>
      <c r="CP227" s="18">
        <v>100.30407186123927</v>
      </c>
      <c r="CQ227" s="43">
        <v>4.2994266533525334</v>
      </c>
      <c r="CR227" s="18">
        <v>100.04677204706165</v>
      </c>
      <c r="CS227" s="18">
        <v>100.09682045729029</v>
      </c>
      <c r="CT227" s="43">
        <v>4.3083286564932148</v>
      </c>
      <c r="CU227" s="18">
        <v>101.07480069210258</v>
      </c>
      <c r="CV227" s="18">
        <v>101.12536337378947</v>
      </c>
      <c r="CW227" s="43">
        <v>4.2645087801165324</v>
      </c>
      <c r="CX227" s="18">
        <v>100.87220771442497</v>
      </c>
      <c r="CY227" s="18">
        <v>100.92266904894944</v>
      </c>
      <c r="CZ227" s="43">
        <v>4.2730736717915718</v>
      </c>
      <c r="DA227" s="18">
        <v>100.66254504824411</v>
      </c>
      <c r="DB227" s="18">
        <v>100.7129014989936</v>
      </c>
      <c r="DC227" s="43">
        <v>4.2819737449854864</v>
      </c>
      <c r="DD227" s="166">
        <v>100.45256011354782</v>
      </c>
      <c r="DE227" s="166">
        <v>100.50281151930747</v>
      </c>
      <c r="DF227" s="43">
        <v>4.2909247361418652</v>
      </c>
      <c r="DG227" s="18">
        <v>100.25583040326781</v>
      </c>
      <c r="DH227" s="18">
        <v>100.30598339496528</v>
      </c>
      <c r="DI227" s="43">
        <v>4.2993447190673368</v>
      </c>
      <c r="DJ227">
        <v>100.04522031518945</v>
      </c>
      <c r="DK227">
        <v>100.09526794916403</v>
      </c>
      <c r="DL227">
        <v>4.3083954799843429</v>
      </c>
      <c r="DM227" s="166">
        <v>101.08228258403848</v>
      </c>
      <c r="DN227" s="166">
        <v>101.13284900854275</v>
      </c>
      <c r="DO227" s="166">
        <v>4.2641931303999163</v>
      </c>
      <c r="DP227" s="43">
        <v>100.87280528330881</v>
      </c>
      <c r="DQ227" s="43">
        <v>100.92326691676719</v>
      </c>
      <c r="DR227" s="43">
        <v>4.2730483581715379</v>
      </c>
      <c r="DS227" s="18">
        <v>100.66977901765696</v>
      </c>
      <c r="DT227" s="18">
        <v>100.72013908720056</v>
      </c>
      <c r="DU227" s="43">
        <v>4.2816660491963408</v>
      </c>
    </row>
    <row r="228" spans="1:125" x14ac:dyDescent="0.35">
      <c r="A228" s="9" t="s">
        <v>107</v>
      </c>
      <c r="B228" s="15" t="s">
        <v>9</v>
      </c>
      <c r="C228" s="16">
        <v>39832</v>
      </c>
      <c r="D228" s="16">
        <v>48598</v>
      </c>
      <c r="E228" s="30">
        <v>4.65625</v>
      </c>
      <c r="F228" s="18">
        <v>96.761896342760437</v>
      </c>
      <c r="G228" s="18">
        <v>96.810301493507183</v>
      </c>
      <c r="H228" s="43">
        <v>4.95</v>
      </c>
      <c r="I228" s="18">
        <v>96.665921464826226</v>
      </c>
      <c r="J228" s="18">
        <v>96.714278604128282</v>
      </c>
      <c r="K228" s="43">
        <v>4.96</v>
      </c>
      <c r="L228" s="18">
        <v>100.21268066571044</v>
      </c>
      <c r="M228" s="18">
        <v>100.26281207174631</v>
      </c>
      <c r="N228" s="64">
        <v>4.644044889413304</v>
      </c>
      <c r="O228" s="18">
        <v>99.995064806679039</v>
      </c>
      <c r="P228" s="18">
        <v>100.04508735035421</v>
      </c>
      <c r="Q228" s="64">
        <v>4.6541515663772515</v>
      </c>
      <c r="R228" s="18">
        <v>101.13204641237726</v>
      </c>
      <c r="S228" s="18">
        <v>101.18263773124288</v>
      </c>
      <c r="T228" s="43">
        <v>4.601827056898574</v>
      </c>
      <c r="U228" s="18">
        <v>100.90088827055008</v>
      </c>
      <c r="V228" s="18">
        <v>100.95136395252634</v>
      </c>
      <c r="W228" s="43">
        <v>4.6123695784731158</v>
      </c>
      <c r="X228" s="18">
        <v>100.67683307717023</v>
      </c>
      <c r="Y228" s="18">
        <v>100.72719667550798</v>
      </c>
      <c r="Z228" s="43">
        <v>4.6226343566376409</v>
      </c>
      <c r="AA228" s="18">
        <v>100.44494323808121</v>
      </c>
      <c r="AB228" s="18">
        <v>100.49519083349796</v>
      </c>
      <c r="AC228" s="43">
        <v>4.6333062919543577</v>
      </c>
      <c r="AD228" s="18">
        <v>100.22017883078314</v>
      </c>
      <c r="AE228" s="18">
        <v>100.27031398777703</v>
      </c>
      <c r="AF228" s="43">
        <v>4.6436974362796928</v>
      </c>
      <c r="AG228" s="18">
        <v>99.987554978351653</v>
      </c>
      <c r="AH228" s="18">
        <v>100.03757376523427</v>
      </c>
      <c r="AI228" s="43">
        <v>4.6545011286730862</v>
      </c>
      <c r="AJ228" s="18">
        <v>101.05859308946224</v>
      </c>
      <c r="AK228" s="18">
        <v>101.10914766329388</v>
      </c>
      <c r="AL228" s="43">
        <v>4.6051718441004921</v>
      </c>
      <c r="AM228" s="18">
        <v>100.85903071484691</v>
      </c>
      <c r="AN228" s="18">
        <v>100.9094854575757</v>
      </c>
      <c r="AO228" s="43">
        <v>4.6142837602294362</v>
      </c>
      <c r="AP228" s="18">
        <v>100.63089522299815</v>
      </c>
      <c r="AQ228" s="18">
        <v>100.6812358409186</v>
      </c>
      <c r="AR228" s="43">
        <v>4.6247445823540625</v>
      </c>
      <c r="AS228" s="18">
        <v>100.42342034212683</v>
      </c>
      <c r="AT228" s="18">
        <v>100.47365717071219</v>
      </c>
      <c r="AU228" s="43">
        <v>4.6342993090106059</v>
      </c>
      <c r="AV228" s="18">
        <v>100.20127038528217</v>
      </c>
      <c r="AW228" s="18">
        <v>100.25139608332383</v>
      </c>
      <c r="AX228" s="43">
        <v>4.6445737235718525</v>
      </c>
      <c r="AY228" s="128">
        <v>99.98592540752378</v>
      </c>
      <c r="AZ228" s="128">
        <v>100.03594337921338</v>
      </c>
      <c r="BA228" s="43">
        <v>4.6545769877425167</v>
      </c>
      <c r="BB228" s="18">
        <v>101.0973134043836</v>
      </c>
      <c r="BC228" s="18">
        <v>101.14788734805762</v>
      </c>
      <c r="BD228" s="43">
        <v>4.6034080612850445</v>
      </c>
      <c r="BE228" s="18">
        <v>100.87297854192967</v>
      </c>
      <c r="BF228" s="18">
        <v>100.92344026206069</v>
      </c>
      <c r="BG228" s="43">
        <v>4.6136457377091471</v>
      </c>
      <c r="BH228" s="18">
        <v>100.65552256799708</v>
      </c>
      <c r="BI228" s="18">
        <v>100.70587550574996</v>
      </c>
      <c r="BJ228" s="43">
        <v>4.6236130480134143</v>
      </c>
      <c r="BK228" s="18">
        <v>100.4304478052487</v>
      </c>
      <c r="BL228" s="18">
        <v>100.48068814932336</v>
      </c>
      <c r="BM228" s="43">
        <v>4.6339750311825023</v>
      </c>
      <c r="BN228" s="18">
        <v>100.21955275211158</v>
      </c>
      <c r="BO228" s="18">
        <v>100.26968759590953</v>
      </c>
      <c r="BP228" s="43">
        <v>4.6437264457877401</v>
      </c>
      <c r="BQ228" s="18">
        <v>99.986457515563799</v>
      </c>
      <c r="BR228" s="18">
        <v>100.03647575344051</v>
      </c>
      <c r="BS228" s="43">
        <v>4.6545522170095639</v>
      </c>
      <c r="BT228" s="18">
        <v>101.1354337919305</v>
      </c>
      <c r="BU228" s="18">
        <v>101.18602680533316</v>
      </c>
      <c r="BV228" s="43">
        <v>4.6016729256085238</v>
      </c>
      <c r="BW228" s="18">
        <v>100.92197255831915</v>
      </c>
      <c r="BX228" s="18">
        <v>100.97245878771301</v>
      </c>
      <c r="BY228" s="43">
        <v>4.6114059773362701</v>
      </c>
      <c r="BZ228" s="20">
        <v>100.68529044250778</v>
      </c>
      <c r="CA228" s="20">
        <v>100.7356582716436</v>
      </c>
      <c r="CB228" s="21">
        <v>4.6222460644908523</v>
      </c>
      <c r="CC228" s="18">
        <v>100.45589248487717</v>
      </c>
      <c r="CD228" s="18">
        <v>100.50614555765598</v>
      </c>
      <c r="CE228" s="43">
        <v>4.6328012821155431</v>
      </c>
      <c r="CF228" s="18">
        <v>100.21848493019536</v>
      </c>
      <c r="CG228" s="18">
        <v>100.26861923981527</v>
      </c>
      <c r="CH228" s="166">
        <v>4.6437759244131174</v>
      </c>
      <c r="CI228" s="18">
        <v>99.988383859890973</v>
      </c>
      <c r="CJ228" s="18">
        <v>100.03840306142168</v>
      </c>
      <c r="CK228" s="43">
        <v>4.6544625438904212</v>
      </c>
      <c r="CL228" s="18">
        <v>101.16543978143315</v>
      </c>
      <c r="CM228" s="18">
        <v>101.21604780533582</v>
      </c>
      <c r="CN228" s="43">
        <v>4.6003080548601858</v>
      </c>
      <c r="CO228" s="18">
        <v>100.92619240435319</v>
      </c>
      <c r="CP228" s="18">
        <v>100.97668074472554</v>
      </c>
      <c r="CQ228" s="43">
        <v>4.6112131688812878</v>
      </c>
      <c r="CR228" s="18">
        <v>100.69431470107202</v>
      </c>
      <c r="CS228" s="18">
        <v>100.74468704459431</v>
      </c>
      <c r="CT228" s="43">
        <v>4.6218318172341197</v>
      </c>
      <c r="CU228" s="18">
        <v>100.45434761463541</v>
      </c>
      <c r="CV228" s="18">
        <v>100.5045999145927</v>
      </c>
      <c r="CW228" s="43">
        <v>4.6328725291745965</v>
      </c>
      <c r="CX228" s="18">
        <v>100.22177237161667</v>
      </c>
      <c r="CY228" s="18">
        <v>100.27190832577955</v>
      </c>
      <c r="CZ228" s="43">
        <v>4.6436236008115293</v>
      </c>
      <c r="DA228" s="18">
        <v>99.981083410777615</v>
      </c>
      <c r="DB228" s="18">
        <v>100.03109896025774</v>
      </c>
      <c r="DC228" s="43">
        <v>4.6548024048500398</v>
      </c>
      <c r="DD228" s="166">
        <v>101.13935590313855</v>
      </c>
      <c r="DE228" s="166">
        <v>101.18995087857783</v>
      </c>
      <c r="DF228" s="43">
        <v>4.6014944760544791</v>
      </c>
      <c r="DG228" s="18">
        <v>100.91753051412701</v>
      </c>
      <c r="DH228" s="18">
        <v>100.9680145213877</v>
      </c>
      <c r="DI228" s="43">
        <v>4.6116089556397908</v>
      </c>
      <c r="DJ228">
        <v>100.68005143798746</v>
      </c>
      <c r="DK228">
        <v>100.7304166463106</v>
      </c>
      <c r="DL228">
        <v>4.6224865884842359</v>
      </c>
      <c r="DM228" s="166">
        <v>100.44988280074428</v>
      </c>
      <c r="DN228" s="166">
        <v>100.50013286717785</v>
      </c>
      <c r="DO228" s="166">
        <v>4.6330784518999133</v>
      </c>
      <c r="DP228" s="43">
        <v>100.21167947221113</v>
      </c>
      <c r="DQ228" s="43">
        <v>100.26181037739983</v>
      </c>
      <c r="DR228" s="43">
        <v>4.6440912870745175</v>
      </c>
      <c r="DS228" s="18">
        <v>99.980808877603252</v>
      </c>
      <c r="DT228" s="18">
        <v>100.03082428974813</v>
      </c>
      <c r="DU228" s="43">
        <v>4.6548151862797411</v>
      </c>
    </row>
    <row r="229" spans="1:125" x14ac:dyDescent="0.35">
      <c r="A229" s="9" t="s">
        <v>166</v>
      </c>
      <c r="B229" s="15" t="s">
        <v>9</v>
      </c>
      <c r="C229" s="16">
        <v>41381</v>
      </c>
      <c r="D229" s="16">
        <v>48686</v>
      </c>
      <c r="E229" s="30">
        <v>4.3125</v>
      </c>
      <c r="F229" s="18">
        <v>92.962151739295379</v>
      </c>
      <c r="G229" s="18">
        <v>93.008656067329042</v>
      </c>
      <c r="H229" s="43">
        <v>4.95</v>
      </c>
      <c r="I229" s="18">
        <v>92.879160822729872</v>
      </c>
      <c r="J229" s="18">
        <v>92.925623634547136</v>
      </c>
      <c r="K229" s="43">
        <v>4.96</v>
      </c>
      <c r="L229" s="18">
        <v>100.76269929635546</v>
      </c>
      <c r="M229" s="18">
        <v>100.81310584928009</v>
      </c>
      <c r="N229" s="64">
        <v>4.277717627753054</v>
      </c>
      <c r="O229" s="18">
        <v>100.57309999992816</v>
      </c>
      <c r="P229" s="18">
        <v>100.62341170578105</v>
      </c>
      <c r="Q229" s="64">
        <v>4.2857819337408101</v>
      </c>
      <c r="R229" s="18">
        <v>100.36355612391317</v>
      </c>
      <c r="S229" s="18">
        <v>100.41376300541587</v>
      </c>
      <c r="T229" s="43">
        <v>4.2947299960936656</v>
      </c>
      <c r="U229" s="18">
        <v>100.16022893889335</v>
      </c>
      <c r="V229" s="18">
        <v>100.21033410594632</v>
      </c>
      <c r="W229" s="43">
        <v>4.303448380324383</v>
      </c>
      <c r="X229" s="18">
        <v>99.963149522183713</v>
      </c>
      <c r="Y229" s="18">
        <v>100.01315610023383</v>
      </c>
      <c r="Z229" s="43">
        <v>4.3119327178096292</v>
      </c>
      <c r="AA229" s="18">
        <v>100.90165280461248</v>
      </c>
      <c r="AB229" s="18">
        <v>100.952128869047</v>
      </c>
      <c r="AC229" s="43">
        <v>4.2718267047088085</v>
      </c>
      <c r="AD229" s="18">
        <v>100.71568558952268</v>
      </c>
      <c r="AE229" s="18">
        <v>100.76606862383458</v>
      </c>
      <c r="AF229" s="43">
        <v>4.2797144504057272</v>
      </c>
      <c r="AG229" s="18">
        <v>100.52319645582796</v>
      </c>
      <c r="AH229" s="18">
        <v>100.57348319742667</v>
      </c>
      <c r="AI229" s="43">
        <v>4.2879095591573808</v>
      </c>
      <c r="AJ229" s="18">
        <v>100.33037846056078</v>
      </c>
      <c r="AK229" s="18">
        <v>100.38056874493324</v>
      </c>
      <c r="AL229" s="43">
        <v>4.2961501951219772</v>
      </c>
      <c r="AM229" s="18">
        <v>100.1559371404261</v>
      </c>
      <c r="AN229" s="18">
        <v>100.20604016050635</v>
      </c>
      <c r="AO229" s="43">
        <v>4.3036327880958041</v>
      </c>
      <c r="AP229" s="18">
        <v>99.956249307250772</v>
      </c>
      <c r="AQ229" s="18">
        <v>100.00625243346749</v>
      </c>
      <c r="AR229" s="43">
        <v>4.3122303806644844</v>
      </c>
      <c r="AS229" s="18">
        <v>100.93104011490648</v>
      </c>
      <c r="AT229" s="18">
        <v>100.98153088034665</v>
      </c>
      <c r="AU229" s="43">
        <v>4.2705829099678585</v>
      </c>
      <c r="AV229" s="18">
        <v>100.73548820079519</v>
      </c>
      <c r="AW229" s="18">
        <v>100.78588114136586</v>
      </c>
      <c r="AX229" s="43">
        <v>4.2788731429069253</v>
      </c>
      <c r="AY229" s="128">
        <v>100.54593258972209</v>
      </c>
      <c r="AZ229" s="128">
        <v>100.59623070507462</v>
      </c>
      <c r="BA229" s="43">
        <v>4.2869399477235621</v>
      </c>
      <c r="BB229" s="18">
        <v>100.3497357071148</v>
      </c>
      <c r="BC229" s="18">
        <v>100.39993567495227</v>
      </c>
      <c r="BD229" s="43">
        <v>4.2953214770593533</v>
      </c>
      <c r="BE229" s="18">
        <v>100.15321023885284</v>
      </c>
      <c r="BF229" s="18">
        <v>100.20331189480024</v>
      </c>
      <c r="BG229" s="43">
        <v>4.3037499643999135</v>
      </c>
      <c r="BH229" s="18">
        <v>99.962710926191377</v>
      </c>
      <c r="BI229" s="18">
        <v>100.01271728483378</v>
      </c>
      <c r="BJ229" s="43">
        <v>4.3119516368284492</v>
      </c>
      <c r="BK229" s="18">
        <v>100.97872767219472</v>
      </c>
      <c r="BL229" s="18">
        <v>101.02924229334138</v>
      </c>
      <c r="BM229" s="43">
        <v>4.26856611225345</v>
      </c>
      <c r="BN229" s="18">
        <v>100.78434505555245</v>
      </c>
      <c r="BO229" s="18">
        <v>100.83476243677083</v>
      </c>
      <c r="BP229" s="43">
        <v>4.2767988893752635</v>
      </c>
      <c r="BQ229" s="18">
        <v>100.5695259975187</v>
      </c>
      <c r="BR229" s="18">
        <v>100.61983591547643</v>
      </c>
      <c r="BS229" s="43">
        <v>4.285934240265135</v>
      </c>
      <c r="BT229" s="18">
        <v>100.36109146797374</v>
      </c>
      <c r="BU229" s="18">
        <v>100.411297116532</v>
      </c>
      <c r="BV229" s="43">
        <v>4.2948354655703156</v>
      </c>
      <c r="BW229" s="18">
        <v>100.17254967169323</v>
      </c>
      <c r="BX229" s="18">
        <v>100.22266100219433</v>
      </c>
      <c r="BY229" s="43">
        <v>4.3029190772589647</v>
      </c>
      <c r="BZ229" s="20">
        <v>99.963498331815245</v>
      </c>
      <c r="CA229" s="20">
        <v>100.01350508435742</v>
      </c>
      <c r="CB229" s="21">
        <v>4.3119176718809902</v>
      </c>
      <c r="CC229" s="18">
        <v>101.01775404975601</v>
      </c>
      <c r="CD229" s="18">
        <v>101.06828819385292</v>
      </c>
      <c r="CE229" s="43">
        <v>4.2669170291362377</v>
      </c>
      <c r="CF229" s="18">
        <v>100.80484421901916</v>
      </c>
      <c r="CG229" s="18">
        <v>100.85527185494662</v>
      </c>
      <c r="CH229" s="166">
        <v>4.2759291811759521</v>
      </c>
      <c r="CI229" s="18">
        <v>100.59849776176813</v>
      </c>
      <c r="CJ229" s="18">
        <v>100.64882217285455</v>
      </c>
      <c r="CK229" s="43">
        <v>4.2846999168988802</v>
      </c>
      <c r="CL229" s="18">
        <v>100.38495777939733</v>
      </c>
      <c r="CM229" s="18">
        <v>100.43517536708086</v>
      </c>
      <c r="CN229" s="43">
        <v>4.293814377520853</v>
      </c>
      <c r="CO229" s="18">
        <v>100.17109684162847</v>
      </c>
      <c r="CP229" s="18">
        <v>100.22120744535114</v>
      </c>
      <c r="CQ229" s="43">
        <v>4.3029814845840191</v>
      </c>
      <c r="CR229" s="18">
        <v>99.96382859713141</v>
      </c>
      <c r="CS229" s="18">
        <v>100.01383551488885</v>
      </c>
      <c r="CT229" s="43">
        <v>4.3119034259595086</v>
      </c>
      <c r="CU229" s="18">
        <v>100.99379963426881</v>
      </c>
      <c r="CV229" s="18">
        <v>101.04432179516638</v>
      </c>
      <c r="CW229" s="43">
        <v>4.267929086349012</v>
      </c>
      <c r="CX229" s="18">
        <v>100.79108617068056</v>
      </c>
      <c r="CY229" s="18">
        <v>100.84150692414262</v>
      </c>
      <c r="CZ229" s="43">
        <v>4.2765128482699595</v>
      </c>
      <c r="DA229" s="18">
        <v>100.58129881411034</v>
      </c>
      <c r="DB229" s="18">
        <v>100.63161462142105</v>
      </c>
      <c r="DC229" s="43">
        <v>4.2854325812258356</v>
      </c>
      <c r="DD229" s="166">
        <v>100.37118899736546</v>
      </c>
      <c r="DE229" s="166">
        <v>100.42139969721407</v>
      </c>
      <c r="DF229" s="43">
        <v>4.2944033970875219</v>
      </c>
      <c r="DG229" s="18">
        <v>100.17434228817184</v>
      </c>
      <c r="DH229" s="18">
        <v>100.22445451542956</v>
      </c>
      <c r="DI229" s="43">
        <v>4.302842076667118</v>
      </c>
      <c r="DJ229">
        <v>99.963606946254259</v>
      </c>
      <c r="DK229">
        <v>100.01361375313081</v>
      </c>
      <c r="DL229">
        <v>4.3119129868107606</v>
      </c>
      <c r="DM229" s="166">
        <v>101.00123272743042</v>
      </c>
      <c r="DN229" s="166">
        <v>101.05175860673378</v>
      </c>
      <c r="DO229" s="166">
        <v>4.267614992019177</v>
      </c>
      <c r="DP229" s="43">
        <v>100.79163095581609</v>
      </c>
      <c r="DQ229" s="43">
        <v>100.84205198180699</v>
      </c>
      <c r="DR229" s="43">
        <v>4.2764897334477308</v>
      </c>
      <c r="DS229" s="18">
        <v>100.58848405246839</v>
      </c>
      <c r="DT229" s="18">
        <v>100.63880345419548</v>
      </c>
      <c r="DU229" s="43">
        <v>4.2851264641304896</v>
      </c>
    </row>
    <row r="230" spans="1:125" x14ac:dyDescent="0.35">
      <c r="A230" s="9" t="s">
        <v>171</v>
      </c>
      <c r="B230" s="15" t="s">
        <v>9</v>
      </c>
      <c r="C230" s="16">
        <v>41481</v>
      </c>
      <c r="D230" s="16">
        <v>48786</v>
      </c>
      <c r="E230" s="30">
        <v>4.3125</v>
      </c>
      <c r="F230" s="18">
        <v>92.883845500434091</v>
      </c>
      <c r="G230" s="18">
        <v>92.930310655761971</v>
      </c>
      <c r="H230" s="43">
        <v>4.95</v>
      </c>
      <c r="I230" s="18">
        <v>92.799465083384689</v>
      </c>
      <c r="J230" s="18">
        <v>92.845888027398388</v>
      </c>
      <c r="K230" s="43">
        <v>4.96</v>
      </c>
      <c r="L230" s="18">
        <v>100.21929305720396</v>
      </c>
      <c r="M230" s="18">
        <v>100.2694277710895</v>
      </c>
      <c r="N230" s="64">
        <v>4.3009121482624195</v>
      </c>
      <c r="O230" s="18">
        <v>100.02887669904116</v>
      </c>
      <c r="P230" s="18">
        <v>100.07891615711972</v>
      </c>
      <c r="Q230" s="64">
        <v>4.3090994243278526</v>
      </c>
      <c r="R230" s="18">
        <v>101.0237485692199</v>
      </c>
      <c r="S230" s="18">
        <v>101.07428571207593</v>
      </c>
      <c r="T230" s="43">
        <v>4.2666638399847336</v>
      </c>
      <c r="U230" s="18">
        <v>100.82148255918584</v>
      </c>
      <c r="V230" s="18">
        <v>100.87191851844506</v>
      </c>
      <c r="W230" s="43">
        <v>4.2752235342995206</v>
      </c>
      <c r="X230" s="18">
        <v>100.62543171003939</v>
      </c>
      <c r="Y230" s="18">
        <v>100.67576959483681</v>
      </c>
      <c r="Z230" s="43">
        <v>4.2835530509032909</v>
      </c>
      <c r="AA230" s="18">
        <v>100.42252545655761</v>
      </c>
      <c r="AB230" s="18">
        <v>100.47276183747634</v>
      </c>
      <c r="AC230" s="43">
        <v>4.2922080782210941</v>
      </c>
      <c r="AD230" s="18">
        <v>100.22585403714541</v>
      </c>
      <c r="AE230" s="18">
        <v>100.27599203316198</v>
      </c>
      <c r="AF230" s="43">
        <v>4.3006306021623057</v>
      </c>
      <c r="AG230" s="18">
        <v>100.0223055136189</v>
      </c>
      <c r="AH230" s="18">
        <v>100.07234168446112</v>
      </c>
      <c r="AI230" s="43">
        <v>4.3093825200950899</v>
      </c>
      <c r="AJ230" s="18">
        <v>100.95119219989776</v>
      </c>
      <c r="AK230" s="18">
        <v>101.00169304642097</v>
      </c>
      <c r="AL230" s="43">
        <v>4.2697304074080717</v>
      </c>
      <c r="AM230" s="18">
        <v>100.77770879854204</v>
      </c>
      <c r="AN230" s="18">
        <v>100.82812285997201</v>
      </c>
      <c r="AO230" s="43">
        <v>4.2770805184869998</v>
      </c>
      <c r="AP230" s="18">
        <v>100.57944646514365</v>
      </c>
      <c r="AQ230" s="18">
        <v>100.62976134581655</v>
      </c>
      <c r="AR230" s="43">
        <v>4.285511505070545</v>
      </c>
      <c r="AS230" s="18">
        <v>100.39907223023631</v>
      </c>
      <c r="AT230" s="18">
        <v>100.44929687867564</v>
      </c>
      <c r="AU230" s="43">
        <v>4.2932107381584865</v>
      </c>
      <c r="AV230" s="18">
        <v>100.20593979737372</v>
      </c>
      <c r="AW230" s="18">
        <v>100.25606783128936</v>
      </c>
      <c r="AX230" s="43">
        <v>4.3014852799304508</v>
      </c>
      <c r="AY230" s="128">
        <v>100.01872346814299</v>
      </c>
      <c r="AZ230" s="128">
        <v>100.06875784706652</v>
      </c>
      <c r="BA230" s="43">
        <v>4.3095368552397986</v>
      </c>
      <c r="BB230" s="18">
        <v>100.98775198620893</v>
      </c>
      <c r="BC230" s="18">
        <v>101.03827112176981</v>
      </c>
      <c r="BD230" s="43">
        <v>4.2681846711357911</v>
      </c>
      <c r="BE230" s="18">
        <v>100.79229505172785</v>
      </c>
      <c r="BF230" s="18">
        <v>100.84271640993281</v>
      </c>
      <c r="BG230" s="43">
        <v>4.2764615566972441</v>
      </c>
      <c r="BH230" s="18">
        <v>100.60283150787859</v>
      </c>
      <c r="BI230" s="18">
        <v>100.65315808692205</v>
      </c>
      <c r="BJ230" s="43">
        <v>4.2845153415611774</v>
      </c>
      <c r="BK230" s="18">
        <v>100.40672991816294</v>
      </c>
      <c r="BL230" s="18">
        <v>100.45695839736162</v>
      </c>
      <c r="BM230" s="43">
        <v>4.2928833092295404</v>
      </c>
      <c r="BN230" s="18">
        <v>100.22298272821442</v>
      </c>
      <c r="BO230" s="18">
        <v>100.27311928785834</v>
      </c>
      <c r="BP230" s="43">
        <v>4.3007538118166257</v>
      </c>
      <c r="BQ230" s="18">
        <v>100.01989311530531</v>
      </c>
      <c r="BR230" s="18">
        <v>100.06992807934498</v>
      </c>
      <c r="BS230" s="43">
        <v>4.3094864588896664</v>
      </c>
      <c r="BT230" s="18">
        <v>101.03088595144213</v>
      </c>
      <c r="BU230" s="18">
        <v>101.08142666477451</v>
      </c>
      <c r="BV230" s="43">
        <v>4.2663624191830358</v>
      </c>
      <c r="BW230" s="18">
        <v>100.84353238930387</v>
      </c>
      <c r="BX230" s="18">
        <v>100.89397937899336</v>
      </c>
      <c r="BY230" s="43">
        <v>4.2742887400651819</v>
      </c>
      <c r="BZ230" s="20">
        <v>100.63579800708621</v>
      </c>
      <c r="CA230" s="20">
        <v>100.68614107762501</v>
      </c>
      <c r="CB230" s="21">
        <v>4.2831118104677728</v>
      </c>
      <c r="CC230" s="18">
        <v>100.43445688400618</v>
      </c>
      <c r="CD230" s="18">
        <v>100.48469923362299</v>
      </c>
      <c r="CE230" s="43">
        <v>4.2916981718516229</v>
      </c>
      <c r="CF230" s="18">
        <v>100.22608578872266</v>
      </c>
      <c r="CG230" s="18">
        <v>100.27622390067299</v>
      </c>
      <c r="CH230" s="166">
        <v>4.3006206578656956</v>
      </c>
      <c r="CI230" s="18">
        <v>100.02412754813716</v>
      </c>
      <c r="CJ230" s="18">
        <v>100.07416463045237</v>
      </c>
      <c r="CK230" s="43">
        <v>4.309304020598054</v>
      </c>
      <c r="CL230" s="18">
        <v>101.06634950141444</v>
      </c>
      <c r="CM230" s="18">
        <v>101.11690795539212</v>
      </c>
      <c r="CN230" s="43">
        <v>4.2648653792919236</v>
      </c>
      <c r="CO230" s="18">
        <v>100.85602262166208</v>
      </c>
      <c r="CP230" s="18">
        <v>100.90647585959186</v>
      </c>
      <c r="CQ230" s="43">
        <v>4.2737594027173298</v>
      </c>
      <c r="CR230" s="18">
        <v>100.65217456108769</v>
      </c>
      <c r="CS230" s="18">
        <v>100.70252582399968</v>
      </c>
      <c r="CT230" s="43">
        <v>4.282414929231332</v>
      </c>
      <c r="CU230" s="18">
        <v>100.44121497127118</v>
      </c>
      <c r="CV230" s="18">
        <v>100.49146070162199</v>
      </c>
      <c r="CW230" s="43">
        <v>4.2914094092080344</v>
      </c>
      <c r="CX230" s="18">
        <v>100.23675369036268</v>
      </c>
      <c r="CY230" s="18">
        <v>100.28689713893213</v>
      </c>
      <c r="CZ230" s="43">
        <v>4.3001629555112189</v>
      </c>
      <c r="DA230" s="18">
        <v>100.02515948714938</v>
      </c>
      <c r="DB230" s="18">
        <v>100.07519708569222</v>
      </c>
      <c r="DC230" s="43">
        <v>4.3092595623941659</v>
      </c>
      <c r="DD230" s="166">
        <v>101.04166538208071</v>
      </c>
      <c r="DE230" s="166">
        <v>101.09221148782461</v>
      </c>
      <c r="DF230" s="43">
        <v>4.2659072707291505</v>
      </c>
      <c r="DG230" s="18">
        <v>100.84689197476104</v>
      </c>
      <c r="DH230" s="18">
        <v>100.89734064508357</v>
      </c>
      <c r="DI230" s="43">
        <v>4.274146347592696</v>
      </c>
      <c r="DJ230">
        <v>100.63837387395685</v>
      </c>
      <c r="DK230">
        <v>100.68871823307339</v>
      </c>
      <c r="DL230">
        <v>4.2830021830424556</v>
      </c>
      <c r="DM230" s="166">
        <v>100.43627469165065</v>
      </c>
      <c r="DN230" s="166">
        <v>100.48651795062597</v>
      </c>
      <c r="DO230" s="166">
        <v>4.291620495914632</v>
      </c>
      <c r="DP230" s="43">
        <v>100.2271206622583</v>
      </c>
      <c r="DQ230" s="43">
        <v>100.27725929190424</v>
      </c>
      <c r="DR230" s="43">
        <v>4.300576252733868</v>
      </c>
      <c r="DS230" s="18">
        <v>100.02440512747627</v>
      </c>
      <c r="DT230" s="18">
        <v>100.07444234865059</v>
      </c>
      <c r="DU230" s="43">
        <v>4.309292061778998</v>
      </c>
    </row>
    <row r="231" spans="1:125" x14ac:dyDescent="0.35">
      <c r="A231" s="9" t="s">
        <v>116</v>
      </c>
      <c r="B231" s="15" t="s">
        <v>9</v>
      </c>
      <c r="C231" s="16">
        <v>40052</v>
      </c>
      <c r="D231" s="16">
        <v>48818</v>
      </c>
      <c r="E231" s="30">
        <v>4.453125</v>
      </c>
      <c r="F231" s="18">
        <v>94.423197606441889</v>
      </c>
      <c r="G231" s="18">
        <v>94.470432822853311</v>
      </c>
      <c r="H231" s="43">
        <v>4.95</v>
      </c>
      <c r="I231" s="18">
        <v>94.332641031030434</v>
      </c>
      <c r="J231" s="18">
        <v>94.379830946503674</v>
      </c>
      <c r="K231" s="43">
        <v>4.96</v>
      </c>
      <c r="L231" s="18">
        <v>100.45700131660142</v>
      </c>
      <c r="M231" s="18">
        <v>100.50725494407345</v>
      </c>
      <c r="N231" s="64">
        <v>4.4306503072618089</v>
      </c>
      <c r="O231" s="18">
        <v>100.25581937366334</v>
      </c>
      <c r="P231" s="18">
        <v>100.30597235984325</v>
      </c>
      <c r="Q231" s="64">
        <v>4.4395412309295104</v>
      </c>
      <c r="R231" s="18">
        <v>100.0334744340889</v>
      </c>
      <c r="S231" s="18">
        <v>100.08351619218499</v>
      </c>
      <c r="T231" s="43">
        <v>4.4494090230092471</v>
      </c>
      <c r="U231" s="18">
        <v>101.09323685431758</v>
      </c>
      <c r="V231" s="18">
        <v>101.14380875869692</v>
      </c>
      <c r="W231" s="43">
        <v>4.402765779390422</v>
      </c>
      <c r="X231" s="18">
        <v>100.88610186273124</v>
      </c>
      <c r="Y231" s="18">
        <v>100.93657014780513</v>
      </c>
      <c r="Z231" s="43">
        <v>4.4118053481301427</v>
      </c>
      <c r="AA231" s="18">
        <v>100.6717238822698</v>
      </c>
      <c r="AB231" s="18">
        <v>100.72208492473216</v>
      </c>
      <c r="AC231" s="43">
        <v>4.421200180007931</v>
      </c>
      <c r="AD231" s="18">
        <v>100.46393323518727</v>
      </c>
      <c r="AE231" s="18">
        <v>100.51419033035243</v>
      </c>
      <c r="AF231" s="43">
        <v>4.4303445964835895</v>
      </c>
      <c r="AG231" s="18">
        <v>100.24887667260857</v>
      </c>
      <c r="AH231" s="18">
        <v>100.29902618570142</v>
      </c>
      <c r="AI231" s="43">
        <v>4.4398486898119414</v>
      </c>
      <c r="AJ231" s="18">
        <v>100.0334744340889</v>
      </c>
      <c r="AK231" s="18">
        <v>100.08351619218499</v>
      </c>
      <c r="AL231" s="43">
        <v>4.4494090230092471</v>
      </c>
      <c r="AM231" s="18">
        <v>101.03888708094249</v>
      </c>
      <c r="AN231" s="18">
        <v>101.0894317968409</v>
      </c>
      <c r="AO231" s="43">
        <v>4.4051340687614413</v>
      </c>
      <c r="AP231" s="18">
        <v>100.82891933313827</v>
      </c>
      <c r="AQ231" s="18">
        <v>100.87935901264458</v>
      </c>
      <c r="AR231" s="43">
        <v>4.4143073901191512</v>
      </c>
      <c r="AS231" s="18">
        <v>100.63782331430858</v>
      </c>
      <c r="AT231" s="18">
        <v>100.68816739800758</v>
      </c>
      <c r="AU231" s="43">
        <v>4.4226894927954747</v>
      </c>
      <c r="AV231" s="18">
        <v>100.43321072623078</v>
      </c>
      <c r="AW231" s="18">
        <v>100.483452452457</v>
      </c>
      <c r="AX231" s="43">
        <v>4.4316998384455024</v>
      </c>
      <c r="AY231" s="128">
        <v>100.23486590611677</v>
      </c>
      <c r="AZ231" s="128">
        <v>100.28500841032192</v>
      </c>
      <c r="BA231" s="43">
        <v>4.4404692890683926</v>
      </c>
      <c r="BB231" s="18">
        <v>100.02956528537737</v>
      </c>
      <c r="BC231" s="18">
        <v>100.07960508792132</v>
      </c>
      <c r="BD231" s="43">
        <v>4.4495829056158529</v>
      </c>
      <c r="BE231" s="18">
        <v>101.05699683809245</v>
      </c>
      <c r="BF231" s="18">
        <v>101.10755061339914</v>
      </c>
      <c r="BG231" s="43">
        <v>4.4043446537709476</v>
      </c>
      <c r="BH231" s="18">
        <v>100.85645735497413</v>
      </c>
      <c r="BI231" s="18">
        <v>100.90691081037932</v>
      </c>
      <c r="BJ231" s="43">
        <v>4.4131020999821855</v>
      </c>
      <c r="BK231" s="18">
        <v>100.64889176931428</v>
      </c>
      <c r="BL231" s="18">
        <v>100.69924139000928</v>
      </c>
      <c r="BM231" s="43">
        <v>4.4222031253969405</v>
      </c>
      <c r="BN231" s="18">
        <v>100.45440281514352</v>
      </c>
      <c r="BO231" s="18">
        <v>100.50465514271488</v>
      </c>
      <c r="BP231" s="43">
        <v>4.4307649169848293</v>
      </c>
      <c r="BQ231" s="18">
        <v>100.23944069012445</v>
      </c>
      <c r="BR231" s="18">
        <v>100.28958548286587</v>
      </c>
      <c r="BS231" s="43">
        <v>4.4402666324319391</v>
      </c>
      <c r="BT231" s="18">
        <v>100.03084174031484</v>
      </c>
      <c r="BU231" s="18">
        <v>100.08088218140554</v>
      </c>
      <c r="BV231" s="43">
        <v>4.4495261262069139</v>
      </c>
      <c r="BW231" s="18">
        <v>101.12061619261492</v>
      </c>
      <c r="BX231" s="18">
        <v>101.17120179351167</v>
      </c>
      <c r="BY231" s="43">
        <v>4.4015736899999824</v>
      </c>
      <c r="BZ231" s="20">
        <v>100.90142088214695</v>
      </c>
      <c r="CA231" s="20">
        <v>100.95189683056222</v>
      </c>
      <c r="CB231" s="21">
        <v>4.4111355405972512</v>
      </c>
      <c r="CC231" s="18">
        <v>100.68897155376737</v>
      </c>
      <c r="CD231" s="18">
        <v>100.73934122437956</v>
      </c>
      <c r="CE231" s="43">
        <v>4.4204428437559766</v>
      </c>
      <c r="CF231" s="18">
        <v>100.46910440209206</v>
      </c>
      <c r="CG231" s="18">
        <v>100.51936408413412</v>
      </c>
      <c r="CH231" s="166">
        <v>4.4301165656726207</v>
      </c>
      <c r="CI231" s="18">
        <v>100.25600390917354</v>
      </c>
      <c r="CJ231" s="18">
        <v>100.30615698766736</v>
      </c>
      <c r="CK231" s="43">
        <v>4.4395330593190918</v>
      </c>
      <c r="CL231" s="18">
        <v>100.03546285707438</v>
      </c>
      <c r="CM231" s="18">
        <v>100.08550560987931</v>
      </c>
      <c r="CN231" s="43">
        <v>4.4493205813014729</v>
      </c>
      <c r="CO231" s="18">
        <v>101.13612598415229</v>
      </c>
      <c r="CP231" s="18">
        <v>101.18671934382419</v>
      </c>
      <c r="CQ231" s="43">
        <v>4.4008986840146926</v>
      </c>
      <c r="CR231" s="18">
        <v>100.92118289872067</v>
      </c>
      <c r="CS231" s="18">
        <v>100.97166873308721</v>
      </c>
      <c r="CT231" s="43">
        <v>4.4102717681843799</v>
      </c>
      <c r="CU231" s="18">
        <v>100.69874121833985</v>
      </c>
      <c r="CV231" s="18">
        <v>100.74911577622795</v>
      </c>
      <c r="CW231" s="43">
        <v>4.4200139779794752</v>
      </c>
      <c r="CX231" s="18">
        <v>100.48315153627009</v>
      </c>
      <c r="CY231" s="18">
        <v>100.53341824539278</v>
      </c>
      <c r="CZ231" s="43">
        <v>4.4294972534708146</v>
      </c>
      <c r="DA231" s="18">
        <v>100.26004070180865</v>
      </c>
      <c r="DB231" s="18">
        <v>100.3101957997085</v>
      </c>
      <c r="DC231" s="43">
        <v>4.4393543093980696</v>
      </c>
      <c r="DD231" s="166">
        <v>100.03658903438833</v>
      </c>
      <c r="DE231" s="166">
        <v>100.0866323505636</v>
      </c>
      <c r="DF231" s="43">
        <v>4.4492704923895099</v>
      </c>
      <c r="DG231" s="18">
        <v>101.12478792504589</v>
      </c>
      <c r="DH231" s="18">
        <v>101.17537561285232</v>
      </c>
      <c r="DI231" s="43">
        <v>4.4013921105070937</v>
      </c>
      <c r="DJ231">
        <v>100.90480777968003</v>
      </c>
      <c r="DK231">
        <v>100.95528542239121</v>
      </c>
      <c r="DL231">
        <v>4.4109874796236532</v>
      </c>
      <c r="DM231" s="166">
        <v>100.69159939474561</v>
      </c>
      <c r="DN231" s="166">
        <v>100.74197037993557</v>
      </c>
      <c r="DO231" s="166">
        <v>4.4203274794066507</v>
      </c>
      <c r="DP231" s="43">
        <v>100.47094836439307</v>
      </c>
      <c r="DQ231" s="43">
        <v>100.5212089688775</v>
      </c>
      <c r="DR231" s="43">
        <v>4.4300352589061456</v>
      </c>
      <c r="DS231" s="18">
        <v>100.25708974666495</v>
      </c>
      <c r="DT231" s="18">
        <v>100.30724336834912</v>
      </c>
      <c r="DU231" s="43">
        <v>4.4394849768198661</v>
      </c>
    </row>
    <row r="232" spans="1:125" x14ac:dyDescent="0.35">
      <c r="A232" s="9" t="s">
        <v>101</v>
      </c>
      <c r="B232" s="15" t="s">
        <v>9</v>
      </c>
      <c r="C232" s="16">
        <v>39713</v>
      </c>
      <c r="D232" s="16">
        <v>48844</v>
      </c>
      <c r="E232" s="30">
        <v>4.6875</v>
      </c>
      <c r="F232" s="18">
        <v>97.021902568175832</v>
      </c>
      <c r="G232" s="18">
        <v>97.070437787069366</v>
      </c>
      <c r="H232" s="43">
        <v>4.95</v>
      </c>
      <c r="I232" s="18">
        <v>96.921453670855854</v>
      </c>
      <c r="J232" s="18">
        <v>96.96993864017594</v>
      </c>
      <c r="K232" s="43">
        <v>4.96</v>
      </c>
      <c r="L232" s="18">
        <v>100.70019114130552</v>
      </c>
      <c r="M232" s="18">
        <v>100.75056642451777</v>
      </c>
      <c r="N232" s="64">
        <v>4.6525793018859805</v>
      </c>
      <c r="O232" s="18">
        <v>100.4808365214916</v>
      </c>
      <c r="P232" s="18">
        <v>100.53110207252786</v>
      </c>
      <c r="Q232" s="64">
        <v>4.6627361118733361</v>
      </c>
      <c r="R232" s="18">
        <v>100.23840726081529</v>
      </c>
      <c r="S232" s="18">
        <v>100.28855153658358</v>
      </c>
      <c r="T232" s="43">
        <v>4.6740130634851962</v>
      </c>
      <c r="U232" s="18">
        <v>100.00317032582507</v>
      </c>
      <c r="V232" s="18">
        <v>100.05319692428721</v>
      </c>
      <c r="W232" s="43">
        <v>4.685007719990347</v>
      </c>
      <c r="X232" s="18">
        <v>101.14544829913892</v>
      </c>
      <c r="Y232" s="18">
        <v>101.19604632230006</v>
      </c>
      <c r="Z232" s="43">
        <v>4.6320979626721233</v>
      </c>
      <c r="AA232" s="18">
        <v>100.91166931670143</v>
      </c>
      <c r="AB232" s="18">
        <v>100.96215039189738</v>
      </c>
      <c r="AC232" s="43">
        <v>4.6428290025567751</v>
      </c>
      <c r="AD232" s="18">
        <v>100.68507381500663</v>
      </c>
      <c r="AE232" s="18">
        <v>100.73544153577451</v>
      </c>
      <c r="AF232" s="43">
        <v>4.6532778618291086</v>
      </c>
      <c r="AG232" s="18">
        <v>100.45055483942001</v>
      </c>
      <c r="AH232" s="18">
        <v>100.50080524204103</v>
      </c>
      <c r="AI232" s="43">
        <v>4.6641417337014</v>
      </c>
      <c r="AJ232" s="18">
        <v>100.21565890455069</v>
      </c>
      <c r="AK232" s="18">
        <v>100.26579180045091</v>
      </c>
      <c r="AL232" s="43">
        <v>4.6750740365458512</v>
      </c>
      <c r="AM232" s="18">
        <v>100.00317032582507</v>
      </c>
      <c r="AN232" s="18">
        <v>100.05319692428721</v>
      </c>
      <c r="AO232" s="43">
        <v>4.685007719990347</v>
      </c>
      <c r="AP232" s="18">
        <v>101.10107974102033</v>
      </c>
      <c r="AQ232" s="18">
        <v>101.15165556880473</v>
      </c>
      <c r="AR232" s="43">
        <v>4.6341307748655671</v>
      </c>
      <c r="AS232" s="18">
        <v>100.89188467856081</v>
      </c>
      <c r="AT232" s="18">
        <v>100.94235585648906</v>
      </c>
      <c r="AU232" s="43">
        <v>4.6437394493390602</v>
      </c>
      <c r="AV232" s="18">
        <v>100.66789286855311</v>
      </c>
      <c r="AW232" s="18">
        <v>100.71825199455039</v>
      </c>
      <c r="AX232" s="43">
        <v>4.6540720347823639</v>
      </c>
      <c r="AY232" s="128">
        <v>100.45076245795441</v>
      </c>
      <c r="AZ232" s="128">
        <v>100.50101296443663</v>
      </c>
      <c r="BA232" s="43">
        <v>4.6641320935329507</v>
      </c>
      <c r="BB232" s="18">
        <v>100.22601745048873</v>
      </c>
      <c r="BC232" s="18">
        <v>100.27615552825284</v>
      </c>
      <c r="BD232" s="43">
        <v>4.674590858919891</v>
      </c>
      <c r="BE232" s="18">
        <v>100.00088870046726</v>
      </c>
      <c r="BF232" s="18">
        <v>100.05091415754603</v>
      </c>
      <c r="BG232" s="43">
        <v>4.6851146133645392</v>
      </c>
      <c r="BH232" s="18">
        <v>101.11071033811064</v>
      </c>
      <c r="BI232" s="18">
        <v>101.16129098360243</v>
      </c>
      <c r="BJ232" s="43">
        <v>4.6336893829872263</v>
      </c>
      <c r="BK232" s="18">
        <v>100.88375596535248</v>
      </c>
      <c r="BL232" s="18">
        <v>100.93422307689092</v>
      </c>
      <c r="BM232" s="43">
        <v>4.6441136188556174</v>
      </c>
      <c r="BN232" s="18">
        <v>100.67109971763256</v>
      </c>
      <c r="BO232" s="18">
        <v>100.72146044785649</v>
      </c>
      <c r="BP232" s="43">
        <v>4.6539237806492286</v>
      </c>
      <c r="BQ232" s="18">
        <v>100.43605789171821</v>
      </c>
      <c r="BR232" s="18">
        <v>100.48630104223932</v>
      </c>
      <c r="BS232" s="43">
        <v>4.6648149562492245</v>
      </c>
      <c r="BT232" s="18">
        <v>100.20797362783823</v>
      </c>
      <c r="BU232" s="18">
        <v>100.25810267917781</v>
      </c>
      <c r="BV232" s="43">
        <v>4.6754325832395063</v>
      </c>
      <c r="BW232" s="18">
        <v>100.00163372396398</v>
      </c>
      <c r="BX232" s="18">
        <v>100.05165955374085</v>
      </c>
      <c r="BY232" s="43">
        <v>4.6850797087300675</v>
      </c>
      <c r="BZ232" s="20">
        <v>101.18709496543397</v>
      </c>
      <c r="CA232" s="20">
        <v>101.23771382234514</v>
      </c>
      <c r="CB232" s="21">
        <v>4.6301914800503692</v>
      </c>
      <c r="CC232" s="18">
        <v>100.95589543846702</v>
      </c>
      <c r="CD232" s="18">
        <v>101.00639863778591</v>
      </c>
      <c r="CE232" s="43">
        <v>4.6407951013179014</v>
      </c>
      <c r="CF232" s="18">
        <v>100.71662341134119</v>
      </c>
      <c r="CG232" s="18">
        <v>100.76700691479859</v>
      </c>
      <c r="CH232" s="166">
        <v>4.6518202172695435</v>
      </c>
      <c r="CI232" s="18">
        <v>100.48471524982821</v>
      </c>
      <c r="CJ232" s="18">
        <v>100.5349827411988</v>
      </c>
      <c r="CK232" s="43">
        <v>4.662556129408955</v>
      </c>
      <c r="CL232" s="18">
        <v>100.24470984566412</v>
      </c>
      <c r="CM232" s="18">
        <v>100.29485727430126</v>
      </c>
      <c r="CN232" s="43">
        <v>4.6737191989614475</v>
      </c>
      <c r="CO232" s="18">
        <v>100.00433088069103</v>
      </c>
      <c r="CP232" s="18">
        <v>100.05435805972088</v>
      </c>
      <c r="CQ232" s="43">
        <v>4.6849533502599696</v>
      </c>
      <c r="CR232" s="18">
        <v>101.19435483480554</v>
      </c>
      <c r="CS232" s="18">
        <v>101.24497732346727</v>
      </c>
      <c r="CT232" s="43">
        <v>4.6298593015868041</v>
      </c>
      <c r="CU232" s="18">
        <v>100.95250873209234</v>
      </c>
      <c r="CV232" s="18">
        <v>101.00301023721094</v>
      </c>
      <c r="CW232" s="43">
        <v>4.6409507884875474</v>
      </c>
      <c r="CX232" s="18">
        <v>100.71811235321015</v>
      </c>
      <c r="CY232" s="18">
        <v>100.76849660151089</v>
      </c>
      <c r="CZ232" s="43">
        <v>4.6517514482097742</v>
      </c>
      <c r="DA232" s="18">
        <v>100.47553872359535</v>
      </c>
      <c r="DB232" s="18">
        <v>100.52580162440755</v>
      </c>
      <c r="DC232" s="43">
        <v>4.6629819650817685</v>
      </c>
      <c r="DD232" s="166">
        <v>100.23259452888405</v>
      </c>
      <c r="DE232" s="166">
        <v>100.28273589683246</v>
      </c>
      <c r="DF232" s="43">
        <v>4.67428412087036</v>
      </c>
      <c r="DG232" s="18">
        <v>100.0049881765693</v>
      </c>
      <c r="DH232" s="18">
        <v>100.0550156844115</v>
      </c>
      <c r="DI232" s="43">
        <v>4.6849225577906832</v>
      </c>
      <c r="DJ232">
        <v>101.19114443448842</v>
      </c>
      <c r="DK232">
        <v>101.24176531714699</v>
      </c>
      <c r="DL232">
        <v>4.6300061889636899</v>
      </c>
      <c r="DM232" s="166">
        <v>100.95918433429924</v>
      </c>
      <c r="DN232" s="166">
        <v>101.00968917888868</v>
      </c>
      <c r="DO232" s="166">
        <v>4.6406439205039165</v>
      </c>
      <c r="DP232" s="43">
        <v>100.71912700670789</v>
      </c>
      <c r="DQ232" s="43">
        <v>100.76951176258918</v>
      </c>
      <c r="DR232" s="43">
        <v>4.6517045860494495</v>
      </c>
      <c r="DS232" s="18">
        <v>100.48645948563552</v>
      </c>
      <c r="DT232" s="18">
        <v>100.53672784956029</v>
      </c>
      <c r="DU232" s="43">
        <v>4.662475197138118</v>
      </c>
    </row>
    <row r="233" spans="1:125" x14ac:dyDescent="0.35">
      <c r="A233" s="9" t="s">
        <v>176</v>
      </c>
      <c r="B233" s="15" t="s">
        <v>9</v>
      </c>
      <c r="C233" s="16">
        <v>41540</v>
      </c>
      <c r="D233" s="16">
        <v>48845</v>
      </c>
      <c r="E233" s="30">
        <v>4.3125</v>
      </c>
      <c r="F233" s="18">
        <v>92.838134480061569</v>
      </c>
      <c r="G233" s="18">
        <v>92.884576768445783</v>
      </c>
      <c r="H233" s="43">
        <v>4.95</v>
      </c>
      <c r="I233" s="18">
        <v>92.752943936168393</v>
      </c>
      <c r="J233" s="18">
        <v>92.799343607972375</v>
      </c>
      <c r="K233" s="43">
        <v>4.96</v>
      </c>
      <c r="L233" s="18">
        <v>100.6058098605084</v>
      </c>
      <c r="M233" s="18">
        <v>100.65613792947313</v>
      </c>
      <c r="N233" s="64">
        <v>4.2843885019924413</v>
      </c>
      <c r="O233" s="18">
        <v>100.41597466624721</v>
      </c>
      <c r="P233" s="18">
        <v>100.46620777013227</v>
      </c>
      <c r="Q233" s="64">
        <v>4.2924880870063742</v>
      </c>
      <c r="R233" s="18">
        <v>100.20617007752189</v>
      </c>
      <c r="S233" s="18">
        <v>100.2562982266352</v>
      </c>
      <c r="T233" s="43">
        <v>4.301475394843866</v>
      </c>
      <c r="U233" s="18">
        <v>100.00258991454579</v>
      </c>
      <c r="V233" s="18">
        <v>100.05261622265712</v>
      </c>
      <c r="W233" s="43">
        <v>4.3102321186714008</v>
      </c>
      <c r="X233" s="18">
        <v>100.99114698778277</v>
      </c>
      <c r="Y233" s="18">
        <v>101.04166782169361</v>
      </c>
      <c r="Z233" s="43">
        <v>4.2680411883245934</v>
      </c>
      <c r="AA233" s="18">
        <v>100.78882857487297</v>
      </c>
      <c r="AB233" s="18">
        <v>100.83924819897244</v>
      </c>
      <c r="AC233" s="43">
        <v>4.2766086390199254</v>
      </c>
      <c r="AD233" s="18">
        <v>100.59272693306836</v>
      </c>
      <c r="AE233" s="18">
        <v>100.643048457297</v>
      </c>
      <c r="AF233" s="43">
        <v>4.2849457226345846</v>
      </c>
      <c r="AG233" s="18">
        <v>100.38976811083712</v>
      </c>
      <c r="AH233" s="18">
        <v>100.43998810488957</v>
      </c>
      <c r="AI233" s="43">
        <v>4.2936086327454088</v>
      </c>
      <c r="AJ233" s="18">
        <v>100.18648305823649</v>
      </c>
      <c r="AK233" s="18">
        <v>100.23660135891595</v>
      </c>
      <c r="AL233" s="43">
        <v>4.3023206508751084</v>
      </c>
      <c r="AM233" s="18">
        <v>100.00258991454579</v>
      </c>
      <c r="AN233" s="18">
        <v>100.05261622265712</v>
      </c>
      <c r="AO233" s="43">
        <v>4.3102321186714008</v>
      </c>
      <c r="AP233" s="18">
        <v>100.94552734822319</v>
      </c>
      <c r="AQ233" s="18">
        <v>100.99602536090364</v>
      </c>
      <c r="AR233" s="43">
        <v>4.2699700157402463</v>
      </c>
      <c r="AS233" s="18">
        <v>100.76573782174989</v>
      </c>
      <c r="AT233" s="18">
        <v>100.81614589469724</v>
      </c>
      <c r="AU233" s="43">
        <v>4.2775886359556123</v>
      </c>
      <c r="AV233" s="18">
        <v>100.5732314548132</v>
      </c>
      <c r="AW233" s="18">
        <v>100.62354322642641</v>
      </c>
      <c r="AX233" s="43">
        <v>4.2857763319821389</v>
      </c>
      <c r="AY233" s="128">
        <v>100.38662201362695</v>
      </c>
      <c r="AZ233" s="128">
        <v>100.43684043384387</v>
      </c>
      <c r="BA233" s="43">
        <v>4.2937431936049144</v>
      </c>
      <c r="BB233" s="18">
        <v>100.19346832254823</v>
      </c>
      <c r="BC233" s="18">
        <v>100.24359011760703</v>
      </c>
      <c r="BD233" s="43">
        <v>4.302020702710788</v>
      </c>
      <c r="BE233" s="18">
        <v>99.999984829744861</v>
      </c>
      <c r="BF233" s="18">
        <v>100.05000983466219</v>
      </c>
      <c r="BG233" s="43">
        <v>4.3103444038902436</v>
      </c>
      <c r="BH233" s="18">
        <v>100.95624879251179</v>
      </c>
      <c r="BI233" s="18">
        <v>101.00675216859608</v>
      </c>
      <c r="BJ233" s="43">
        <v>4.2695165495488485</v>
      </c>
      <c r="BK233" s="18">
        <v>100.76073909726617</v>
      </c>
      <c r="BL233" s="18">
        <v>100.81114466960096</v>
      </c>
      <c r="BM233" s="43">
        <v>4.2778008464578123</v>
      </c>
      <c r="BN233" s="18">
        <v>100.57754651243724</v>
      </c>
      <c r="BO233" s="18">
        <v>100.62786044265856</v>
      </c>
      <c r="BP233" s="43">
        <v>4.2855924602087914</v>
      </c>
      <c r="BQ233" s="18">
        <v>100.37506988598575</v>
      </c>
      <c r="BR233" s="18">
        <v>100.42528252724937</v>
      </c>
      <c r="BS233" s="43">
        <v>4.2942373588342626</v>
      </c>
      <c r="BT233" s="18">
        <v>100.17858684677583</v>
      </c>
      <c r="BU233" s="18">
        <v>100.22870119737451</v>
      </c>
      <c r="BV233" s="43">
        <v>4.3026597655971281</v>
      </c>
      <c r="BW233" s="18">
        <v>100.00083547220127</v>
      </c>
      <c r="BX233" s="18">
        <v>100.0508609026526</v>
      </c>
      <c r="BY233" s="43">
        <v>4.3103077385770554</v>
      </c>
      <c r="BZ233" s="20">
        <v>101.03088595144213</v>
      </c>
      <c r="CA233" s="20">
        <v>101.08142666477451</v>
      </c>
      <c r="CB233" s="21">
        <v>4.2663624191830358</v>
      </c>
      <c r="CC233" s="18">
        <v>100.83013991846627</v>
      </c>
      <c r="CD233" s="18">
        <v>100.88058020857055</v>
      </c>
      <c r="CE233" s="43">
        <v>4.2748564600678431</v>
      </c>
      <c r="CF233" s="18">
        <v>100.62238469129194</v>
      </c>
      <c r="CG233" s="18">
        <v>100.67272105181785</v>
      </c>
      <c r="CH233" s="166">
        <v>4.2836827642517852</v>
      </c>
      <c r="CI233" s="18">
        <v>100.42102336478231</v>
      </c>
      <c r="CJ233" s="18">
        <v>100.47125899427945</v>
      </c>
      <c r="CK233" s="43">
        <v>4.2922722808176825</v>
      </c>
      <c r="CL233" s="18">
        <v>100.21263136065164</v>
      </c>
      <c r="CM233" s="18">
        <v>100.26276274202264</v>
      </c>
      <c r="CN233" s="43">
        <v>4.3011980540533443</v>
      </c>
      <c r="CO233" s="18">
        <v>100.00391500096762</v>
      </c>
      <c r="CP233" s="18">
        <v>100.05394197195359</v>
      </c>
      <c r="CQ233" s="43">
        <v>4.3101750066067854</v>
      </c>
      <c r="CR233" s="18">
        <v>101.03922858653156</v>
      </c>
      <c r="CS233" s="18">
        <v>101.0897734732682</v>
      </c>
      <c r="CT233" s="43">
        <v>4.2660101529858325</v>
      </c>
      <c r="CU233" s="18">
        <v>100.82886027579406</v>
      </c>
      <c r="CV233" s="18">
        <v>100.87929992575692</v>
      </c>
      <c r="CW233" s="43">
        <v>4.2749107132720248</v>
      </c>
      <c r="CX233" s="18">
        <v>100.62497206045688</v>
      </c>
      <c r="CY233" s="18">
        <v>100.67530971531454</v>
      </c>
      <c r="CZ233" s="43">
        <v>4.2835726179484404</v>
      </c>
      <c r="DA233" s="18">
        <v>100.41397091502166</v>
      </c>
      <c r="DB233" s="18">
        <v>100.46420301652992</v>
      </c>
      <c r="DC233" s="43">
        <v>4.2925737431973063</v>
      </c>
      <c r="DD233" s="166">
        <v>100.20264743586877</v>
      </c>
      <c r="DE233" s="166">
        <v>100.25277382278016</v>
      </c>
      <c r="DF233" s="43">
        <v>4.3016266139661488</v>
      </c>
      <c r="DG233" s="18">
        <v>100.00466548241815</v>
      </c>
      <c r="DH233" s="18">
        <v>100.05469282883256</v>
      </c>
      <c r="DI233" s="43">
        <v>4.3101426610519518</v>
      </c>
      <c r="DJ233">
        <v>101.03495375052741</v>
      </c>
      <c r="DK233">
        <v>101.08549649877679</v>
      </c>
      <c r="DL233">
        <v>4.2661906498645772</v>
      </c>
      <c r="DM233" s="166">
        <v>100.83344892950963</v>
      </c>
      <c r="DN233" s="166">
        <v>100.8838908749471</v>
      </c>
      <c r="DO233" s="166">
        <v>4.2747161738098072</v>
      </c>
      <c r="DP233" s="43">
        <v>100.62491000927788</v>
      </c>
      <c r="DQ233" s="43">
        <v>100.67524763309443</v>
      </c>
      <c r="DR233" s="43">
        <v>4.2835752594487539</v>
      </c>
      <c r="DS233" s="18">
        <v>100.42279064843915</v>
      </c>
      <c r="DT233" s="18">
        <v>100.47302716202014</v>
      </c>
      <c r="DU233" s="43">
        <v>4.2921967435556381</v>
      </c>
    </row>
    <row r="234" spans="1:125" x14ac:dyDescent="0.35">
      <c r="A234" s="9" t="s">
        <v>126</v>
      </c>
      <c r="B234" s="15" t="s">
        <v>9</v>
      </c>
      <c r="C234" s="16">
        <v>40385</v>
      </c>
      <c r="D234" s="16">
        <v>49151</v>
      </c>
      <c r="E234" s="30">
        <v>4.3958329999999997</v>
      </c>
      <c r="F234" s="18">
        <v>93.456348780296622</v>
      </c>
      <c r="G234" s="18">
        <v>93.503100330461848</v>
      </c>
      <c r="H234" s="43">
        <v>4.96</v>
      </c>
      <c r="I234" s="18">
        <v>93.474049205069647</v>
      </c>
      <c r="J234" s="18">
        <v>93.520809609874576</v>
      </c>
      <c r="K234" s="43">
        <v>4.96</v>
      </c>
      <c r="L234" s="18">
        <v>100.22859502542612</v>
      </c>
      <c r="M234" s="18">
        <v>100.27873439262243</v>
      </c>
      <c r="N234" s="64">
        <v>4.3836143591411378</v>
      </c>
      <c r="O234" s="18">
        <v>100.03160127187482</v>
      </c>
      <c r="P234" s="18">
        <v>100.08164209292127</v>
      </c>
      <c r="Q234" s="64">
        <v>4.392247077559607</v>
      </c>
      <c r="R234" s="18">
        <v>101.06083818145567</v>
      </c>
      <c r="S234" s="18">
        <v>101.11139387839486</v>
      </c>
      <c r="T234" s="43">
        <v>4.3475149845988685</v>
      </c>
      <c r="U234" s="18">
        <v>100.85158546327067</v>
      </c>
      <c r="V234" s="18">
        <v>100.90203648151142</v>
      </c>
      <c r="W234" s="43">
        <v>4.3565354608134808</v>
      </c>
      <c r="X234" s="18">
        <v>100.64876259115555</v>
      </c>
      <c r="Y234" s="18">
        <v>100.69911214722916</v>
      </c>
      <c r="Z234" s="43">
        <v>4.3653145556765027</v>
      </c>
      <c r="AA234" s="18">
        <v>100.43884751412084</v>
      </c>
      <c r="AB234" s="18">
        <v>100.48909206015091</v>
      </c>
      <c r="AC234" s="43">
        <v>4.3744379712066017</v>
      </c>
      <c r="AD234" s="18">
        <v>100.23538263589253</v>
      </c>
      <c r="AE234" s="18">
        <v>100.28552539859183</v>
      </c>
      <c r="AF234" s="43">
        <v>4.3833175151931982</v>
      </c>
      <c r="AG234" s="18">
        <v>100.02480310340808</v>
      </c>
      <c r="AH234" s="18">
        <v>100.07484052366991</v>
      </c>
      <c r="AI234" s="43">
        <v>4.3925455958736084</v>
      </c>
      <c r="AJ234" s="18">
        <v>100.9875858093172</v>
      </c>
      <c r="AK234" s="18">
        <v>101.03810486174807</v>
      </c>
      <c r="AL234" s="43">
        <v>4.3506684987954625</v>
      </c>
      <c r="AM234" s="18">
        <v>100.80779623902573</v>
      </c>
      <c r="AN234" s="18">
        <v>100.85822535170158</v>
      </c>
      <c r="AO234" s="43">
        <v>4.358427867108845</v>
      </c>
      <c r="AP234" s="18">
        <v>100.60231504528916</v>
      </c>
      <c r="AQ234" s="18">
        <v>100.65264136597214</v>
      </c>
      <c r="AR234" s="43">
        <v>4.3673299978455491</v>
      </c>
      <c r="AS234" s="18">
        <v>100.41538758802602</v>
      </c>
      <c r="AT234" s="18">
        <v>100.46562039822513</v>
      </c>
      <c r="AU234" s="43">
        <v>4.3754599658826763</v>
      </c>
      <c r="AV234" s="18">
        <v>100.21523841146211</v>
      </c>
      <c r="AW234" s="18">
        <v>100.26537109701061</v>
      </c>
      <c r="AX234" s="43">
        <v>4.3841986040692573</v>
      </c>
      <c r="AY234" s="128">
        <v>100.02122027800077</v>
      </c>
      <c r="AZ234" s="128">
        <v>100.07125590595373</v>
      </c>
      <c r="BA234" s="43">
        <v>4.392702939724443</v>
      </c>
      <c r="BB234" s="18">
        <v>101.02482765020325</v>
      </c>
      <c r="BC234" s="18">
        <v>101.07536533286968</v>
      </c>
      <c r="BD234" s="43">
        <v>4.3490646662747965</v>
      </c>
      <c r="BE234" s="18">
        <v>100.82238764488781</v>
      </c>
      <c r="BF234" s="18">
        <v>100.87282405691626</v>
      </c>
      <c r="BG234" s="43">
        <v>4.357797098572064</v>
      </c>
      <c r="BH234" s="18">
        <v>100.62615515548676</v>
      </c>
      <c r="BI234" s="18">
        <v>100.67649340218784</v>
      </c>
      <c r="BJ234" s="43">
        <v>4.366295300372939</v>
      </c>
      <c r="BK234" s="18">
        <v>100.42304746340209</v>
      </c>
      <c r="BL234" s="18">
        <v>100.47328410545481</v>
      </c>
      <c r="BM234" s="43">
        <v>4.3751262229929884</v>
      </c>
      <c r="BN234" s="18">
        <v>100.23273555551999</v>
      </c>
      <c r="BO234" s="18">
        <v>100.282876994017</v>
      </c>
      <c r="BP234" s="43">
        <v>4.3834332757149159</v>
      </c>
      <c r="BQ234" s="18">
        <v>100.02239017981881</v>
      </c>
      <c r="BR234" s="18">
        <v>100.07242639301532</v>
      </c>
      <c r="BS234" s="43">
        <v>4.392651560916697</v>
      </c>
      <c r="BT234" s="18">
        <v>101.06731017765085</v>
      </c>
      <c r="BU234" s="18">
        <v>101.11786911220695</v>
      </c>
      <c r="BV234" s="43">
        <v>4.3472365849819266</v>
      </c>
      <c r="BW234" s="18">
        <v>100.87364308306337</v>
      </c>
      <c r="BX234" s="18">
        <v>100.92410513563118</v>
      </c>
      <c r="BY234" s="43">
        <v>4.3555828353320267</v>
      </c>
      <c r="BZ234" s="20">
        <v>100.65890836550122</v>
      </c>
      <c r="CA234" s="20">
        <v>100.70926299699971</v>
      </c>
      <c r="CB234" s="21">
        <v>4.3648745598813079</v>
      </c>
      <c r="CC234" s="18">
        <v>100.45078235026638</v>
      </c>
      <c r="CD234" s="18">
        <v>100.50103286669973</v>
      </c>
      <c r="CE234" s="43">
        <v>4.373918232094633</v>
      </c>
      <c r="CF234" s="18">
        <v>100.23538946336848</v>
      </c>
      <c r="CG234" s="18">
        <v>100.28553222948321</v>
      </c>
      <c r="CH234" s="166">
        <v>4.3833172166260459</v>
      </c>
      <c r="CI234" s="18">
        <v>100.02662553469905</v>
      </c>
      <c r="CJ234" s="18">
        <v>100.07666386663236</v>
      </c>
      <c r="CK234" s="43">
        <v>4.3924655660565657</v>
      </c>
      <c r="CL234" s="18">
        <v>101.10345562123469</v>
      </c>
      <c r="CM234" s="18">
        <v>101.15403263755346</v>
      </c>
      <c r="CN234" s="43">
        <v>4.3456824067022373</v>
      </c>
      <c r="CO234" s="18">
        <v>100.88613772801243</v>
      </c>
      <c r="CP234" s="18">
        <v>100.93660603102794</v>
      </c>
      <c r="CQ234" s="43">
        <v>4.3550434008537202</v>
      </c>
      <c r="CR234" s="18">
        <v>100.6755140021547</v>
      </c>
      <c r="CS234" s="18">
        <v>100.725876940625</v>
      </c>
      <c r="CT234" s="43">
        <v>4.3641546080469631</v>
      </c>
      <c r="CU234" s="18">
        <v>100.45754236834388</v>
      </c>
      <c r="CV234" s="18">
        <v>100.50779626647711</v>
      </c>
      <c r="CW234" s="43">
        <v>4.3736239011203599</v>
      </c>
      <c r="CX234" s="18">
        <v>100.24628503944288</v>
      </c>
      <c r="CY234" s="18">
        <v>100.29643325607091</v>
      </c>
      <c r="CZ234" s="43">
        <v>4.3828408023013328</v>
      </c>
      <c r="DA234" s="18">
        <v>100.02765769844633</v>
      </c>
      <c r="DB234" s="18">
        <v>100.07769654671969</v>
      </c>
      <c r="DC234" s="43">
        <v>4.3924202411552056</v>
      </c>
      <c r="DD234" s="166">
        <v>101.07831650463216</v>
      </c>
      <c r="DE234" s="166">
        <v>101.1288809451047</v>
      </c>
      <c r="DF234" s="43">
        <v>4.3467632182997935</v>
      </c>
      <c r="DG234" s="18">
        <v>100.87700385539951</v>
      </c>
      <c r="DH234" s="18">
        <v>100.92746758919409</v>
      </c>
      <c r="DI234" s="43">
        <v>4.3554377267171658</v>
      </c>
      <c r="DJ234">
        <v>100.6614850540215</v>
      </c>
      <c r="DK234">
        <v>100.71184097450875</v>
      </c>
      <c r="DL234">
        <v>4.3647628297377992</v>
      </c>
      <c r="DM234" s="166">
        <v>100.45260067725934</v>
      </c>
      <c r="DN234" s="166">
        <v>100.50285210331099</v>
      </c>
      <c r="DO234" s="166">
        <v>4.3738390582999012</v>
      </c>
      <c r="DP234" s="43">
        <v>100.23642459688942</v>
      </c>
      <c r="DQ234" s="43">
        <v>100.28656788082984</v>
      </c>
      <c r="DR234" s="43">
        <v>4.3832719504605562</v>
      </c>
      <c r="DS234" s="18">
        <v>100.02690317448807</v>
      </c>
      <c r="DT234" s="18">
        <v>100.07694164531073</v>
      </c>
      <c r="DU234" s="43">
        <v>4.3924533741044574</v>
      </c>
    </row>
    <row r="235" spans="1:125" x14ac:dyDescent="0.35">
      <c r="A235" s="9" t="s">
        <v>169</v>
      </c>
      <c r="B235" s="15" t="s">
        <v>9</v>
      </c>
      <c r="C235" s="16">
        <v>41481</v>
      </c>
      <c r="D235" s="16">
        <v>49151</v>
      </c>
      <c r="E235" s="30">
        <v>4.3203129999999996</v>
      </c>
      <c r="F235" s="18">
        <v>92.587101660007761</v>
      </c>
      <c r="G235" s="18">
        <v>92.633418369192356</v>
      </c>
      <c r="H235" s="43">
        <v>4.96</v>
      </c>
      <c r="I235" s="18">
        <v>92.607171482634371</v>
      </c>
      <c r="J235" s="18">
        <v>92.653498231750234</v>
      </c>
      <c r="K235" s="43">
        <v>4.96</v>
      </c>
      <c r="L235" s="18">
        <v>100.22016517602508</v>
      </c>
      <c r="M235" s="18">
        <v>100.27030032618816</v>
      </c>
      <c r="N235" s="64">
        <v>4.3086666599637571</v>
      </c>
      <c r="O235" s="18">
        <v>100.02913214511355</v>
      </c>
      <c r="P235" s="18">
        <v>100.07917173097903</v>
      </c>
      <c r="Q235" s="64">
        <v>4.3168952393144826</v>
      </c>
      <c r="R235" s="18">
        <v>101.02722595681422</v>
      </c>
      <c r="S235" s="18">
        <v>101.07776483923384</v>
      </c>
      <c r="T235" s="43">
        <v>4.2742466722246402</v>
      </c>
      <c r="U235" s="18">
        <v>100.82430489835059</v>
      </c>
      <c r="V235" s="18">
        <v>100.87474226948532</v>
      </c>
      <c r="W235" s="43">
        <v>4.2828491085095903</v>
      </c>
      <c r="X235" s="18">
        <v>100.627619128879</v>
      </c>
      <c r="Y235" s="18">
        <v>100.67795810793297</v>
      </c>
      <c r="Z235" s="43">
        <v>4.2912203238849536</v>
      </c>
      <c r="AA235" s="18">
        <v>100.4240557535077</v>
      </c>
      <c r="AB235" s="18">
        <v>100.47429289995767</v>
      </c>
      <c r="AC235" s="43">
        <v>4.2999187904728409</v>
      </c>
      <c r="AD235" s="18">
        <v>100.22674740402302</v>
      </c>
      <c r="AE235" s="18">
        <v>100.27688584694648</v>
      </c>
      <c r="AF235" s="43">
        <v>4.3083836953155208</v>
      </c>
      <c r="AG235" s="18">
        <v>100.02253967858383</v>
      </c>
      <c r="AH235" s="18">
        <v>100.0725759665671</v>
      </c>
      <c r="AI235" s="43">
        <v>4.3171797650570696</v>
      </c>
      <c r="AJ235" s="18">
        <v>100.95460433279102</v>
      </c>
      <c r="AK235" s="18">
        <v>101.00510688623413</v>
      </c>
      <c r="AL235" s="43">
        <v>4.2773213485790684</v>
      </c>
      <c r="AM235" s="18">
        <v>100.78052968789558</v>
      </c>
      <c r="AN235" s="18">
        <v>100.83094516047581</v>
      </c>
      <c r="AO235" s="43">
        <v>4.2847094144799271</v>
      </c>
      <c r="AP235" s="18">
        <v>100.58159054032006</v>
      </c>
      <c r="AQ235" s="18">
        <v>100.63190649356685</v>
      </c>
      <c r="AR235" s="43">
        <v>4.2931840909485173</v>
      </c>
      <c r="AS235" s="18">
        <v>100.4006018990399</v>
      </c>
      <c r="AT235" s="18">
        <v>100.45082731269625</v>
      </c>
      <c r="AU235" s="43">
        <v>4.3009232632312457</v>
      </c>
      <c r="AV235" s="18">
        <v>100.2068116017234</v>
      </c>
      <c r="AW235" s="18">
        <v>100.25694007175927</v>
      </c>
      <c r="AX235" s="43">
        <v>4.3092408335100982</v>
      </c>
      <c r="AY235" s="128">
        <v>100.01895755998439</v>
      </c>
      <c r="AZ235" s="128">
        <v>100.06899205601239</v>
      </c>
      <c r="BA235" s="43">
        <v>4.3173343822447592</v>
      </c>
      <c r="BB235" s="18">
        <v>100.9912280660667</v>
      </c>
      <c r="BC235" s="18">
        <v>101.04174894053696</v>
      </c>
      <c r="BD235" s="43">
        <v>4.2757702091464216</v>
      </c>
      <c r="BE235" s="18">
        <v>100.79511642417764</v>
      </c>
      <c r="BF235" s="18">
        <v>100.84553919377451</v>
      </c>
      <c r="BG235" s="43">
        <v>4.2840893454875841</v>
      </c>
      <c r="BH235" s="18">
        <v>100.60501824853071</v>
      </c>
      <c r="BI235" s="18">
        <v>100.65534592149145</v>
      </c>
      <c r="BJ235" s="43">
        <v>4.2921843449524593</v>
      </c>
      <c r="BK235" s="18">
        <v>100.40825979205388</v>
      </c>
      <c r="BL235" s="18">
        <v>100.45848903657216</v>
      </c>
      <c r="BM235" s="43">
        <v>4.3005952423066791</v>
      </c>
      <c r="BN235" s="18">
        <v>100.22389711794884</v>
      </c>
      <c r="BO235" s="18">
        <v>100.27403413501634</v>
      </c>
      <c r="BP235" s="43">
        <v>4.3085062222417543</v>
      </c>
      <c r="BQ235" s="18">
        <v>100.0201272310223</v>
      </c>
      <c r="BR235" s="18">
        <v>100.07016231217838</v>
      </c>
      <c r="BS235" s="43">
        <v>4.317283893796807</v>
      </c>
      <c r="BT235" s="18">
        <v>101.03430095485459</v>
      </c>
      <c r="BU235" s="18">
        <v>101.08484337654285</v>
      </c>
      <c r="BV235" s="43">
        <v>4.2739473650928614</v>
      </c>
      <c r="BW235" s="18">
        <v>100.84635545880028</v>
      </c>
      <c r="BX235" s="18">
        <v>100.89680386073063</v>
      </c>
      <c r="BY235" s="43">
        <v>4.281912642112423</v>
      </c>
      <c r="BZ235" s="20">
        <v>100.63796475051673</v>
      </c>
      <c r="CA235" s="20">
        <v>100.6883089049692</v>
      </c>
      <c r="CB235" s="21">
        <v>4.2907791847786028</v>
      </c>
      <c r="CC235" s="18">
        <v>100.43598750054333</v>
      </c>
      <c r="CD235" s="18">
        <v>100.48623061585126</v>
      </c>
      <c r="CE235" s="43">
        <v>4.2994079621874972</v>
      </c>
      <c r="CF235" s="18">
        <v>100.22695806753187</v>
      </c>
      <c r="CG235" s="18">
        <v>100.27709661583978</v>
      </c>
      <c r="CH235" s="166">
        <v>4.3083746396757583</v>
      </c>
      <c r="CI235" s="18">
        <v>100.02436175030206</v>
      </c>
      <c r="CJ235" s="18">
        <v>100.07439894977695</v>
      </c>
      <c r="CK235" s="43">
        <v>4.3171011221043445</v>
      </c>
      <c r="CL235" s="18">
        <v>101.06982843670002</v>
      </c>
      <c r="CM235" s="18">
        <v>101.12038863101553</v>
      </c>
      <c r="CN235" s="43">
        <v>4.2724450118211648</v>
      </c>
      <c r="CO235" s="18">
        <v>100.85884610486698</v>
      </c>
      <c r="CP235" s="18">
        <v>100.9093007552446</v>
      </c>
      <c r="CQ235" s="43">
        <v>4.2813823578848433</v>
      </c>
      <c r="CR235" s="18">
        <v>100.65436278247725</v>
      </c>
      <c r="CS235" s="18">
        <v>100.70471514004727</v>
      </c>
      <c r="CT235" s="43">
        <v>4.2900801556231594</v>
      </c>
      <c r="CU235" s="18">
        <v>100.44274576883433</v>
      </c>
      <c r="CV235" s="18">
        <v>100.4929922649668</v>
      </c>
      <c r="CW235" s="43">
        <v>4.2991186774583863</v>
      </c>
      <c r="CX235" s="18">
        <v>100.23764731510155</v>
      </c>
      <c r="CY235" s="18">
        <v>100.2877912107069</v>
      </c>
      <c r="CZ235" s="43">
        <v>4.3079151986934532</v>
      </c>
      <c r="DA235" s="18">
        <v>100.02539371038463</v>
      </c>
      <c r="DB235" s="18">
        <v>100.07543142609768</v>
      </c>
      <c r="DC235" s="43">
        <v>4.31705658265426</v>
      </c>
      <c r="DD235" s="166">
        <v>101.04510165847175</v>
      </c>
      <c r="DE235" s="166">
        <v>101.09564948321335</v>
      </c>
      <c r="DF235" s="43">
        <v>4.2734905231677409</v>
      </c>
      <c r="DG235" s="18">
        <v>100.84971515553489</v>
      </c>
      <c r="DH235" s="18">
        <v>100.90016523815396</v>
      </c>
      <c r="DI235" s="43">
        <v>4.2817699949279513</v>
      </c>
      <c r="DJ235">
        <v>100.64054069442228</v>
      </c>
      <c r="DK235">
        <v>100.69088613749102</v>
      </c>
      <c r="DL235">
        <v>4.2906693601849071</v>
      </c>
      <c r="DM235" s="166">
        <v>100.43780535688003</v>
      </c>
      <c r="DN235" s="166">
        <v>100.48804938157082</v>
      </c>
      <c r="DO235" s="166">
        <v>4.2993301458116777</v>
      </c>
      <c r="DP235" s="43">
        <v>100.22799296544279</v>
      </c>
      <c r="DQ235" s="43">
        <v>100.27813203145851</v>
      </c>
      <c r="DR235" s="43">
        <v>4.3083301538212373</v>
      </c>
      <c r="DS235" s="18">
        <v>100.02463933530875</v>
      </c>
      <c r="DT235" s="18">
        <v>100.07467667364557</v>
      </c>
      <c r="DU235" s="43">
        <v>4.3170891414308645</v>
      </c>
    </row>
    <row r="236" spans="1:125" x14ac:dyDescent="0.35">
      <c r="A236" s="9" t="s">
        <v>115</v>
      </c>
      <c r="B236" s="15" t="s">
        <v>9</v>
      </c>
      <c r="C236" s="16">
        <v>40052</v>
      </c>
      <c r="D236" s="16">
        <v>49183</v>
      </c>
      <c r="E236" s="30">
        <v>4.46875</v>
      </c>
      <c r="F236" s="18">
        <v>94.277440249820714</v>
      </c>
      <c r="G236" s="18">
        <v>94.324602551096262</v>
      </c>
      <c r="H236" s="43">
        <v>4.96</v>
      </c>
      <c r="I236" s="18">
        <v>94.292786881984014</v>
      </c>
      <c r="J236" s="18">
        <v>94.339956860414219</v>
      </c>
      <c r="K236" s="43">
        <v>4.96</v>
      </c>
      <c r="L236" s="18">
        <v>100.46010413983645</v>
      </c>
      <c r="M236" s="18">
        <v>100.51035931949619</v>
      </c>
      <c r="N236" s="64">
        <v>4.4460591229158881</v>
      </c>
      <c r="O236" s="18">
        <v>100.25769097325735</v>
      </c>
      <c r="P236" s="18">
        <v>100.3078448957052</v>
      </c>
      <c r="Q236" s="64">
        <v>4.4550354009164188</v>
      </c>
      <c r="R236" s="18">
        <v>100.03398529353863</v>
      </c>
      <c r="S236" s="18">
        <v>100.08402730719223</v>
      </c>
      <c r="T236" s="43">
        <v>4.4649981822612634</v>
      </c>
      <c r="U236" s="18">
        <v>101.10023340789357</v>
      </c>
      <c r="V236" s="18">
        <v>101.15080881229972</v>
      </c>
      <c r="W236" s="43">
        <v>4.4179083217143882</v>
      </c>
      <c r="X236" s="18">
        <v>100.89183076029998</v>
      </c>
      <c r="Y236" s="18">
        <v>100.9423019112556</v>
      </c>
      <c r="Z236" s="43">
        <v>4.4270339742487197</v>
      </c>
      <c r="AA236" s="18">
        <v>100.67614079709396</v>
      </c>
      <c r="AB236" s="18">
        <v>100.72650404911852</v>
      </c>
      <c r="AC236" s="43">
        <v>4.4365185133605429</v>
      </c>
      <c r="AD236" s="18">
        <v>100.46707848142464</v>
      </c>
      <c r="AE236" s="18">
        <v>100.51733714999963</v>
      </c>
      <c r="AF236" s="43">
        <v>4.445750481164648</v>
      </c>
      <c r="AG236" s="18">
        <v>100.25070578321204</v>
      </c>
      <c r="AH236" s="18">
        <v>100.30085621131769</v>
      </c>
      <c r="AI236" s="43">
        <v>4.4553458153787497</v>
      </c>
      <c r="AJ236" s="18">
        <v>100.03398529353863</v>
      </c>
      <c r="AK236" s="18">
        <v>100.08402730719223</v>
      </c>
      <c r="AL236" s="43">
        <v>4.4649981822612634</v>
      </c>
      <c r="AM236" s="18">
        <v>101.04587967714683</v>
      </c>
      <c r="AN236" s="18">
        <v>101.09642789109238</v>
      </c>
      <c r="AO236" s="43">
        <v>4.4202847649711492</v>
      </c>
      <c r="AP236" s="18">
        <v>100.8345607797735</v>
      </c>
      <c r="AQ236" s="18">
        <v>100.8850032814142</v>
      </c>
      <c r="AR236" s="43">
        <v>4.4295483517353142</v>
      </c>
      <c r="AS236" s="18">
        <v>100.64223818877524</v>
      </c>
      <c r="AT236" s="18">
        <v>100.69258448101574</v>
      </c>
      <c r="AU236" s="43">
        <v>4.4380130106229663</v>
      </c>
      <c r="AV236" s="18">
        <v>100.4363122708468</v>
      </c>
      <c r="AW236" s="18">
        <v>100.4865555486211</v>
      </c>
      <c r="AX236" s="43">
        <v>4.447112328213664</v>
      </c>
      <c r="AY236" s="128">
        <v>100.23669435128454</v>
      </c>
      <c r="AZ236" s="128">
        <v>100.28683777016963</v>
      </c>
      <c r="BA236" s="43">
        <v>4.4559685990310802</v>
      </c>
      <c r="BB236" s="18">
        <v>100.03007598447631</v>
      </c>
      <c r="BC236" s="18">
        <v>100.08011604249755</v>
      </c>
      <c r="BD236" s="43">
        <v>4.4651726803578153</v>
      </c>
      <c r="BE236" s="18">
        <v>101.06399075291486</v>
      </c>
      <c r="BF236" s="18">
        <v>101.11454802692832</v>
      </c>
      <c r="BG236" s="43">
        <v>4.4194926320690318</v>
      </c>
      <c r="BH236" s="18">
        <v>100.86218427786378</v>
      </c>
      <c r="BI236" s="18">
        <v>100.91264059816285</v>
      </c>
      <c r="BJ236" s="43">
        <v>4.428335215005121</v>
      </c>
      <c r="BK236" s="18">
        <v>100.65330730993415</v>
      </c>
      <c r="BL236" s="18">
        <v>100.7036591395039</v>
      </c>
      <c r="BM236" s="43">
        <v>4.4375249501207099</v>
      </c>
      <c r="BN236" s="18">
        <v>100.45758959057405</v>
      </c>
      <c r="BO236" s="18">
        <v>100.50784351233021</v>
      </c>
      <c r="BP236" s="43">
        <v>4.4461704120154346</v>
      </c>
      <c r="BQ236" s="18">
        <v>100.24126935255889</v>
      </c>
      <c r="BR236" s="18">
        <v>100.29141506008892</v>
      </c>
      <c r="BS236" s="43">
        <v>4.4557652290802547</v>
      </c>
      <c r="BT236" s="18">
        <v>100.03135249176994</v>
      </c>
      <c r="BU236" s="18">
        <v>100.08139318836412</v>
      </c>
      <c r="BV236" s="43">
        <v>4.4651156999676491</v>
      </c>
      <c r="BW236" s="18">
        <v>101.12761473979148</v>
      </c>
      <c r="BX236" s="18">
        <v>101.17820384171233</v>
      </c>
      <c r="BY236" s="43">
        <v>4.4167121280301744</v>
      </c>
      <c r="BZ236" s="20">
        <v>100.90710896673905</v>
      </c>
      <c r="CA236" s="20">
        <v>100.95758776061935</v>
      </c>
      <c r="CB236" s="21">
        <v>4.426363683129849</v>
      </c>
      <c r="CC236" s="18">
        <v>100.69338950673421</v>
      </c>
      <c r="CD236" s="18">
        <v>100.74376138742791</v>
      </c>
      <c r="CE236" s="43">
        <v>4.4357585407344811</v>
      </c>
      <c r="CF236" s="18">
        <v>100.47220787586127</v>
      </c>
      <c r="CG236" s="18">
        <v>100.52246911041648</v>
      </c>
      <c r="CH236" s="166">
        <v>4.4455235128490624</v>
      </c>
      <c r="CI236" s="18">
        <v>100.25783335832011</v>
      </c>
      <c r="CJ236" s="18">
        <v>100.3079873519961</v>
      </c>
      <c r="CK236" s="43">
        <v>4.455029073924563</v>
      </c>
      <c r="CL236" s="18">
        <v>100.03597379809914</v>
      </c>
      <c r="CM236" s="18">
        <v>100.08601680650239</v>
      </c>
      <c r="CN236" s="43">
        <v>4.4649094274972425</v>
      </c>
      <c r="CO236" s="18">
        <v>101.14312566066793</v>
      </c>
      <c r="CP236" s="18">
        <v>101.19372252192889</v>
      </c>
      <c r="CQ236" s="43">
        <v>4.4160347980395844</v>
      </c>
      <c r="CR236" s="18">
        <v>100.92691413319272</v>
      </c>
      <c r="CS236" s="18">
        <v>100.97740283461002</v>
      </c>
      <c r="CT236" s="43">
        <v>4.4254950855879365</v>
      </c>
      <c r="CU236" s="18">
        <v>100.70315975936528</v>
      </c>
      <c r="CV236" s="18">
        <v>100.75353652762908</v>
      </c>
      <c r="CW236" s="43">
        <v>4.4353281820281909</v>
      </c>
      <c r="CX236" s="18">
        <v>100.48629781949596</v>
      </c>
      <c r="CY236" s="18">
        <v>100.53656610254723</v>
      </c>
      <c r="CZ236" s="43">
        <v>4.4449001723829298</v>
      </c>
      <c r="DA236" s="18">
        <v>100.26187034271386</v>
      </c>
      <c r="DB236" s="18">
        <v>100.3120263558918</v>
      </c>
      <c r="DC236" s="43">
        <v>4.454849694836744</v>
      </c>
      <c r="DD236" s="166">
        <v>100.03710002161786</v>
      </c>
      <c r="DE236" s="166">
        <v>100.08714359341457</v>
      </c>
      <c r="DF236" s="43">
        <v>4.4648591612859558</v>
      </c>
      <c r="DG236" s="18">
        <v>101.13178677598485</v>
      </c>
      <c r="DH236" s="18">
        <v>101.18237796496733</v>
      </c>
      <c r="DI236" s="43">
        <v>4.416529923369886</v>
      </c>
      <c r="DJ236">
        <v>100.91049608918922</v>
      </c>
      <c r="DK236">
        <v>100.96097657747795</v>
      </c>
      <c r="DL236">
        <v>4.4262151095286395</v>
      </c>
      <c r="DM236" s="166">
        <v>100.69601750588684</v>
      </c>
      <c r="DN236" s="166">
        <v>100.74639070123746</v>
      </c>
      <c r="DO236" s="166">
        <v>4.4356427747888647</v>
      </c>
      <c r="DP236" s="43">
        <v>100.47405193727762</v>
      </c>
      <c r="DQ236" s="43">
        <v>100.52431409432478</v>
      </c>
      <c r="DR236" s="43">
        <v>4.4454419214508114</v>
      </c>
      <c r="DS236" s="18">
        <v>100.25891924739096</v>
      </c>
      <c r="DT236" s="18">
        <v>100.3090737842831</v>
      </c>
      <c r="DU236" s="43">
        <v>4.4549808221837903</v>
      </c>
    </row>
    <row r="237" spans="1:125" x14ac:dyDescent="0.35">
      <c r="A237" s="9" t="s">
        <v>92</v>
      </c>
      <c r="B237" s="15" t="s">
        <v>9</v>
      </c>
      <c r="C237" s="16">
        <v>39289</v>
      </c>
      <c r="D237" s="16">
        <v>49516</v>
      </c>
      <c r="E237" s="30">
        <v>4.8125</v>
      </c>
      <c r="F237" s="18">
        <v>98.191310067970306</v>
      </c>
      <c r="G237" s="18">
        <v>98.240430283111863</v>
      </c>
      <c r="H237" s="43">
        <v>4.96</v>
      </c>
      <c r="I237" s="18">
        <v>98.195716527606194</v>
      </c>
      <c r="J237" s="18">
        <v>98.244838947079728</v>
      </c>
      <c r="K237" s="43">
        <v>4.96</v>
      </c>
      <c r="L237" s="18">
        <v>100.27510508978509</v>
      </c>
      <c r="M237" s="18">
        <v>100.3252677236469</v>
      </c>
      <c r="N237" s="64">
        <v>4.7968972415367723</v>
      </c>
      <c r="O237" s="18">
        <v>100.0452242014331</v>
      </c>
      <c r="P237" s="18">
        <v>100.09527183735177</v>
      </c>
      <c r="Q237" s="64">
        <v>4.807919406842708</v>
      </c>
      <c r="R237" s="18">
        <v>101.24628713278879</v>
      </c>
      <c r="S237" s="18">
        <v>101.29693560058908</v>
      </c>
      <c r="T237" s="43">
        <v>4.7508840928570137</v>
      </c>
      <c r="U237" s="18">
        <v>101.00210070616737</v>
      </c>
      <c r="V237" s="18">
        <v>101.0526270196772</v>
      </c>
      <c r="W237" s="43">
        <v>4.7623700065342174</v>
      </c>
      <c r="X237" s="18">
        <v>100.76541755667969</v>
      </c>
      <c r="Y237" s="18">
        <v>100.81582546941439</v>
      </c>
      <c r="Z237" s="43">
        <v>4.7735561134298514</v>
      </c>
      <c r="AA237" s="18">
        <v>100.52045819366801</v>
      </c>
      <c r="AB237" s="18">
        <v>100.57074356545073</v>
      </c>
      <c r="AC237" s="43">
        <v>4.7851888425862725</v>
      </c>
      <c r="AD237" s="18">
        <v>100.28302585831543</v>
      </c>
      <c r="AE237" s="18">
        <v>100.3331924545427</v>
      </c>
      <c r="AF237" s="43">
        <v>4.7965183627346129</v>
      </c>
      <c r="AG237" s="18">
        <v>100.03729111229637</v>
      </c>
      <c r="AH237" s="18">
        <v>100.08733477968622</v>
      </c>
      <c r="AI237" s="43">
        <v>4.8083006811934288</v>
      </c>
      <c r="AJ237" s="18">
        <v>101.16955472986456</v>
      </c>
      <c r="AK237" s="18">
        <v>101.22016481227068</v>
      </c>
      <c r="AL237" s="43">
        <v>4.7544874175274927</v>
      </c>
      <c r="AM237" s="18">
        <v>100.95823416354574</v>
      </c>
      <c r="AN237" s="18">
        <v>101.00873853281215</v>
      </c>
      <c r="AO237" s="43">
        <v>4.7644392652589023</v>
      </c>
      <c r="AP237" s="18">
        <v>100.71665849486496</v>
      </c>
      <c r="AQ237" s="18">
        <v>100.76704201587289</v>
      </c>
      <c r="AR237" s="43">
        <v>4.77586709277616</v>
      </c>
      <c r="AS237" s="18">
        <v>100.49696476854479</v>
      </c>
      <c r="AT237" s="18">
        <v>100.54723838773864</v>
      </c>
      <c r="AU237" s="43">
        <v>4.7863074880700713</v>
      </c>
      <c r="AV237" s="18">
        <v>100.2617317050717</v>
      </c>
      <c r="AW237" s="18">
        <v>100.31188764889613</v>
      </c>
      <c r="AX237" s="43">
        <v>4.7975370744136905</v>
      </c>
      <c r="AY237" s="128">
        <v>100.03370438721328</v>
      </c>
      <c r="AZ237" s="128">
        <v>100.08374626034345</v>
      </c>
      <c r="BA237" s="43">
        <v>4.8084730836128529</v>
      </c>
      <c r="BB237" s="18">
        <v>101.21020685999434</v>
      </c>
      <c r="BC237" s="18">
        <v>101.26083727863366</v>
      </c>
      <c r="BD237" s="43">
        <v>4.752577728305484</v>
      </c>
      <c r="BE237" s="18">
        <v>100.97285133291281</v>
      </c>
      <c r="BF237" s="18">
        <v>101.02336301442001</v>
      </c>
      <c r="BG237" s="43">
        <v>4.7637495490157722</v>
      </c>
      <c r="BH237" s="18">
        <v>100.74277395329736</v>
      </c>
      <c r="BI237" s="18">
        <v>100.79317053856664</v>
      </c>
      <c r="BJ237" s="43">
        <v>4.7746290490570349</v>
      </c>
      <c r="BK237" s="18">
        <v>100.50463558122038</v>
      </c>
      <c r="BL237" s="18">
        <v>100.55491303773925</v>
      </c>
      <c r="BM237" s="43">
        <v>4.7859421828487099</v>
      </c>
      <c r="BN237" s="18">
        <v>100.28149992611675</v>
      </c>
      <c r="BO237" s="18">
        <v>100.33166575899624</v>
      </c>
      <c r="BP237" s="43">
        <v>4.796591348896734</v>
      </c>
      <c r="BQ237" s="18">
        <v>100.0348755623161</v>
      </c>
      <c r="BR237" s="18">
        <v>100.08491802132676</v>
      </c>
      <c r="BS237" s="43">
        <v>4.8084167876068209</v>
      </c>
      <c r="BT237" s="18">
        <v>101.24943218287935</v>
      </c>
      <c r="BU237" s="18">
        <v>101.30008222399134</v>
      </c>
      <c r="BV237" s="43">
        <v>4.7507365190077158</v>
      </c>
      <c r="BW237" s="18">
        <v>101.0241972745204</v>
      </c>
      <c r="BX237" s="18">
        <v>101.07473464184132</v>
      </c>
      <c r="BY237" s="43">
        <v>4.761328354759585</v>
      </c>
      <c r="BZ237" s="20">
        <v>100.77446071222717</v>
      </c>
      <c r="CA237" s="20">
        <v>100.82487314880156</v>
      </c>
      <c r="CB237" s="21">
        <v>4.773127750825445</v>
      </c>
      <c r="CC237" s="18">
        <v>100.53241007338023</v>
      </c>
      <c r="CD237" s="18">
        <v>100.58270142409228</v>
      </c>
      <c r="CE237" s="43">
        <v>4.7846199514057552</v>
      </c>
      <c r="CF237" s="18">
        <v>100.28190805988662</v>
      </c>
      <c r="CG237" s="18">
        <v>100.33207409693507</v>
      </c>
      <c r="CH237" s="166">
        <v>4.7965718274202516</v>
      </c>
      <c r="CI237" s="18">
        <v>100.03911552746044</v>
      </c>
      <c r="CJ237" s="18">
        <v>100.08916010751419</v>
      </c>
      <c r="CK237" s="43">
        <v>4.8082129921267089</v>
      </c>
      <c r="CL237" s="18">
        <v>101.28898711088641</v>
      </c>
      <c r="CM237" s="18">
        <v>101.33965693935608</v>
      </c>
      <c r="CN237" s="43">
        <v>4.7488812823590951</v>
      </c>
      <c r="CO237" s="18">
        <v>101.03671398252962</v>
      </c>
      <c r="CP237" s="18">
        <v>101.08725761133527</v>
      </c>
      <c r="CQ237" s="43">
        <v>4.7607385082136773</v>
      </c>
      <c r="CR237" s="18">
        <v>100.79221176763862</v>
      </c>
      <c r="CS237" s="18">
        <v>100.8426330841807</v>
      </c>
      <c r="CT237" s="43">
        <v>4.7722871297724394</v>
      </c>
      <c r="CU237" s="18">
        <v>100.53917974556641</v>
      </c>
      <c r="CV237" s="18">
        <v>100.58947448280782</v>
      </c>
      <c r="CW237" s="43">
        <v>4.784297785373683</v>
      </c>
      <c r="CX237" s="18">
        <v>100.29394201359722</v>
      </c>
      <c r="CY237" s="18">
        <v>100.34411407063253</v>
      </c>
      <c r="CZ237" s="43">
        <v>4.7959963018981524</v>
      </c>
      <c r="DA237" s="18">
        <v>100.04014881488848</v>
      </c>
      <c r="DB237" s="18">
        <v>100.09019391184439</v>
      </c>
      <c r="DC237" s="43">
        <v>4.8081633294053416</v>
      </c>
      <c r="DD237" s="166">
        <v>101.26157299701981</v>
      </c>
      <c r="DE237" s="166">
        <v>101.31222911157559</v>
      </c>
      <c r="DF237" s="43">
        <v>4.7501669267388973</v>
      </c>
      <c r="DG237" s="18">
        <v>101.02756398127991</v>
      </c>
      <c r="DH237" s="18">
        <v>101.07810303279631</v>
      </c>
      <c r="DI237" s="43">
        <v>4.7611696852269896</v>
      </c>
      <c r="DJ237">
        <v>100.77704150901525</v>
      </c>
      <c r="DK237">
        <v>100.82745523663355</v>
      </c>
      <c r="DL237">
        <v>4.7730055159137628</v>
      </c>
      <c r="DM237" s="166">
        <v>100.53423099712799</v>
      </c>
      <c r="DN237" s="166">
        <v>100.58452325875737</v>
      </c>
      <c r="DO237" s="166">
        <v>4.7845332900963973</v>
      </c>
      <c r="DP237" s="43">
        <v>100.28294449334049</v>
      </c>
      <c r="DQ237" s="43">
        <v>100.33311104886492</v>
      </c>
      <c r="DR237" s="43">
        <v>4.7965222544092976</v>
      </c>
      <c r="DS237" s="18">
        <v>100.03939346950044</v>
      </c>
      <c r="DT237" s="18">
        <v>100.08943818859473</v>
      </c>
      <c r="DU237" s="43">
        <v>4.8081996333439188</v>
      </c>
    </row>
    <row r="238" spans="1:125" x14ac:dyDescent="0.35">
      <c r="A238" s="9" t="s">
        <v>114</v>
      </c>
      <c r="B238" s="15" t="s">
        <v>9</v>
      </c>
      <c r="C238" s="16">
        <v>40052</v>
      </c>
      <c r="D238" s="16">
        <v>49548</v>
      </c>
      <c r="E238" s="30">
        <v>4.484375</v>
      </c>
      <c r="F238" s="18">
        <v>94.262196471340332</v>
      </c>
      <c r="G238" s="18">
        <v>94.309351146913784</v>
      </c>
      <c r="H238" s="43">
        <v>4.96</v>
      </c>
      <c r="I238" s="18">
        <v>94.276344533560632</v>
      </c>
      <c r="J238" s="18">
        <v>94.323506286703974</v>
      </c>
      <c r="K238" s="43">
        <v>4.96</v>
      </c>
      <c r="L238" s="18">
        <v>100.46320696307144</v>
      </c>
      <c r="M238" s="18">
        <v>100.5134636949189</v>
      </c>
      <c r="N238" s="64">
        <v>4.4614669867621846</v>
      </c>
      <c r="O238" s="18">
        <v>100.25956257285138</v>
      </c>
      <c r="P238" s="18">
        <v>100.30971743156715</v>
      </c>
      <c r="Q238" s="64">
        <v>4.4705289924271892</v>
      </c>
      <c r="R238" s="18">
        <v>100.0344961529884</v>
      </c>
      <c r="S238" s="18">
        <v>100.08453842219949</v>
      </c>
      <c r="T238" s="43">
        <v>4.4805871822908188</v>
      </c>
      <c r="U238" s="18">
        <v>101.10722996146957</v>
      </c>
      <c r="V238" s="18">
        <v>101.15780886590251</v>
      </c>
      <c r="W238" s="43">
        <v>4.4330487683304876</v>
      </c>
      <c r="X238" s="18">
        <v>100.89755965786871</v>
      </c>
      <c r="Y238" s="18">
        <v>100.94803367470605</v>
      </c>
      <c r="Z238" s="43">
        <v>4.4422608710243985</v>
      </c>
      <c r="AA238" s="18">
        <v>100.68055771191814</v>
      </c>
      <c r="AB238" s="18">
        <v>100.73092317350489</v>
      </c>
      <c r="AC238" s="43">
        <v>4.4518355026647054</v>
      </c>
      <c r="AD238" s="18">
        <v>100.47022372766202</v>
      </c>
      <c r="AE238" s="18">
        <v>100.52048396964683</v>
      </c>
      <c r="AF238" s="43">
        <v>4.4611554012753283</v>
      </c>
      <c r="AG238" s="18">
        <v>100.25253489381552</v>
      </c>
      <c r="AH238" s="18">
        <v>100.30268623693398</v>
      </c>
      <c r="AI238" s="43">
        <v>4.4708423754544864</v>
      </c>
      <c r="AJ238" s="18">
        <v>100.0344961529884</v>
      </c>
      <c r="AK238" s="18">
        <v>100.08453842219949</v>
      </c>
      <c r="AL238" s="43">
        <v>4.4805871822908188</v>
      </c>
      <c r="AM238" s="18">
        <v>101.05287227335118</v>
      </c>
      <c r="AN238" s="18">
        <v>101.10342398534385</v>
      </c>
      <c r="AO238" s="43">
        <v>4.4354333644032309</v>
      </c>
      <c r="AP238" s="18">
        <v>100.84020222640872</v>
      </c>
      <c r="AQ238" s="18">
        <v>100.8906475501838</v>
      </c>
      <c r="AR238" s="43">
        <v>4.4447876080579585</v>
      </c>
      <c r="AS238" s="18">
        <v>100.6466530632419</v>
      </c>
      <c r="AT238" s="18">
        <v>100.69700156402391</v>
      </c>
      <c r="AU238" s="43">
        <v>4.4533351841154882</v>
      </c>
      <c r="AV238" s="18">
        <v>100.4394138154628</v>
      </c>
      <c r="AW238" s="18">
        <v>100.48965864478518</v>
      </c>
      <c r="AX238" s="43">
        <v>4.4625238661139708</v>
      </c>
      <c r="AY238" s="128">
        <v>100.23852279645233</v>
      </c>
      <c r="AZ238" s="128">
        <v>100.28866713001733</v>
      </c>
      <c r="BA238" s="43">
        <v>4.4714673435497128</v>
      </c>
      <c r="BB238" s="18">
        <v>100.03058668357525</v>
      </c>
      <c r="BC238" s="18">
        <v>100.08062699707378</v>
      </c>
      <c r="BD238" s="43">
        <v>4.4807622959147899</v>
      </c>
      <c r="BE238" s="18">
        <v>101.07098466773729</v>
      </c>
      <c r="BF238" s="18">
        <v>101.12154544045751</v>
      </c>
      <c r="BG238" s="43">
        <v>4.4346385139460658</v>
      </c>
      <c r="BH238" s="18">
        <v>100.86791120075344</v>
      </c>
      <c r="BI238" s="18">
        <v>100.9183703859464</v>
      </c>
      <c r="BJ238" s="43">
        <v>4.4435666002633756</v>
      </c>
      <c r="BK238" s="18">
        <v>100.65772285055404</v>
      </c>
      <c r="BL238" s="18">
        <v>100.70807688899853</v>
      </c>
      <c r="BM238" s="43">
        <v>4.4528454306030723</v>
      </c>
      <c r="BN238" s="18">
        <v>100.46077636600459</v>
      </c>
      <c r="BO238" s="18">
        <v>100.51103188194556</v>
      </c>
      <c r="BP238" s="43">
        <v>4.4615749296724836</v>
      </c>
      <c r="BQ238" s="18">
        <v>100.24309801499334</v>
      </c>
      <c r="BR238" s="18">
        <v>100.29324463731199</v>
      </c>
      <c r="BS238" s="43">
        <v>4.4712632602691595</v>
      </c>
      <c r="BT238" s="18">
        <v>100.03186324322506</v>
      </c>
      <c r="BU238" s="18">
        <v>100.08190419532272</v>
      </c>
      <c r="BV238" s="43">
        <v>4.4807051145311592</v>
      </c>
      <c r="BW238" s="18">
        <v>101.13461328696803</v>
      </c>
      <c r="BX238" s="18">
        <v>101.18520588991298</v>
      </c>
      <c r="BY238" s="43">
        <v>4.4318484708909818</v>
      </c>
      <c r="BZ238" s="20">
        <v>100.91279705133113</v>
      </c>
      <c r="CA238" s="20">
        <v>100.96327869067646</v>
      </c>
      <c r="CB238" s="21">
        <v>4.4415901089532603</v>
      </c>
      <c r="CC238" s="18">
        <v>100.69780745970101</v>
      </c>
      <c r="CD238" s="18">
        <v>100.74818155047625</v>
      </c>
      <c r="CE238" s="43">
        <v>4.4510728938102622</v>
      </c>
      <c r="CF238" s="18">
        <v>100.47531134963049</v>
      </c>
      <c r="CG238" s="18">
        <v>100.52557413669884</v>
      </c>
      <c r="CH238" s="166">
        <v>4.4609295082482801</v>
      </c>
      <c r="CI238" s="18">
        <v>100.25966280746671</v>
      </c>
      <c r="CJ238" s="18">
        <v>100.30981771632487</v>
      </c>
      <c r="CK238" s="43">
        <v>4.470524523015051</v>
      </c>
      <c r="CL238" s="18">
        <v>100.03648473912394</v>
      </c>
      <c r="CM238" s="18">
        <v>100.08652800312549</v>
      </c>
      <c r="CN238" s="43">
        <v>4.4804981144514899</v>
      </c>
      <c r="CO238" s="18">
        <v>101.15012533718358</v>
      </c>
      <c r="CP238" s="18">
        <v>101.20072570003359</v>
      </c>
      <c r="CQ238" s="43">
        <v>4.431168817200005</v>
      </c>
      <c r="CR238" s="18">
        <v>100.93264536766478</v>
      </c>
      <c r="CS238" s="18">
        <v>100.98313693613284</v>
      </c>
      <c r="CT238" s="43">
        <v>4.4407166741474473</v>
      </c>
      <c r="CU238" s="18">
        <v>100.70757830039069</v>
      </c>
      <c r="CV238" s="18">
        <v>100.75795727903021</v>
      </c>
      <c r="CW238" s="43">
        <v>4.4506410422567093</v>
      </c>
      <c r="CX238" s="18">
        <v>100.48944410272185</v>
      </c>
      <c r="CY238" s="18">
        <v>100.53971395970169</v>
      </c>
      <c r="CZ238" s="43">
        <v>4.4603021267769138</v>
      </c>
      <c r="DA238" s="18">
        <v>100.26369998361908</v>
      </c>
      <c r="DB238" s="18">
        <v>100.31385691207511</v>
      </c>
      <c r="DC238" s="43">
        <v>4.4703445147468965</v>
      </c>
      <c r="DD238" s="166">
        <v>100.03761100884741</v>
      </c>
      <c r="DE238" s="166">
        <v>100.08765483626553</v>
      </c>
      <c r="DF238" s="43">
        <v>4.4804476709300829</v>
      </c>
      <c r="DG238" s="18">
        <v>101.13878562692379</v>
      </c>
      <c r="DH238" s="18">
        <v>101.18938031708232</v>
      </c>
      <c r="DI238" s="43">
        <v>4.4316656411453179</v>
      </c>
      <c r="DJ238">
        <v>100.91618439869841</v>
      </c>
      <c r="DK238">
        <v>100.96666773256469</v>
      </c>
      <c r="DL238">
        <v>4.4414410227719721</v>
      </c>
      <c r="DM238" s="166">
        <v>100.70043561702809</v>
      </c>
      <c r="DN238" s="166">
        <v>100.75081102253935</v>
      </c>
      <c r="DO238" s="166">
        <v>4.4509567262905536</v>
      </c>
      <c r="DP238" s="43">
        <v>100.47715551016218</v>
      </c>
      <c r="DQ238" s="43">
        <v>100.52741921977206</v>
      </c>
      <c r="DR238" s="43">
        <v>4.4608476322229098</v>
      </c>
      <c r="DS238" s="18">
        <v>100.26074874811698</v>
      </c>
      <c r="DT238" s="18">
        <v>100.31090420021708</v>
      </c>
      <c r="DU238" s="43">
        <v>4.4704761020290906</v>
      </c>
    </row>
    <row r="239" spans="1:125" x14ac:dyDescent="0.35">
      <c r="A239" s="9" t="s">
        <v>91</v>
      </c>
      <c r="B239" s="15" t="s">
        <v>9</v>
      </c>
      <c r="C239" s="16">
        <v>39289</v>
      </c>
      <c r="D239" s="16">
        <v>49882</v>
      </c>
      <c r="E239" s="30">
        <v>4.84375</v>
      </c>
      <c r="F239" s="18">
        <v>96.354096313275321</v>
      </c>
      <c r="G239" s="18">
        <v>96.402297462006317</v>
      </c>
      <c r="H239" s="43">
        <v>5.14</v>
      </c>
      <c r="I239" s="18">
        <v>95.656525429201707</v>
      </c>
      <c r="J239" s="18">
        <v>95.70437761801071</v>
      </c>
      <c r="K239" s="43">
        <v>5.2</v>
      </c>
      <c r="L239" s="18">
        <v>100.27859334182142</v>
      </c>
      <c r="M239" s="18">
        <v>100.32875772068175</v>
      </c>
      <c r="N239" s="64">
        <v>4.8278779784009132</v>
      </c>
      <c r="O239" s="18">
        <v>100.04624592033261</v>
      </c>
      <c r="P239" s="18">
        <v>100.09629406736629</v>
      </c>
      <c r="Q239" s="64">
        <v>4.8390902431813156</v>
      </c>
      <c r="R239" s="18">
        <v>101.26019579301185</v>
      </c>
      <c r="S239" s="18">
        <v>101.31085121862115</v>
      </c>
      <c r="T239" s="43">
        <v>4.7810771913736607</v>
      </c>
      <c r="U239" s="18">
        <v>101.01338934035371</v>
      </c>
      <c r="V239" s="18">
        <v>101.06392130100421</v>
      </c>
      <c r="W239" s="43">
        <v>4.7927588180292293</v>
      </c>
      <c r="X239" s="18">
        <v>100.77416667209471</v>
      </c>
      <c r="Y239" s="18">
        <v>100.8245789615755</v>
      </c>
      <c r="Z239" s="43">
        <v>4.804136104397684</v>
      </c>
      <c r="AA239" s="18">
        <v>100.5265789897374</v>
      </c>
      <c r="AB239" s="18">
        <v>100.57686742344912</v>
      </c>
      <c r="AC239" s="43">
        <v>4.815968248053327</v>
      </c>
      <c r="AD239" s="18">
        <v>100.28659909713856</v>
      </c>
      <c r="AE239" s="18">
        <v>100.33676748087899</v>
      </c>
      <c r="AF239" s="43">
        <v>4.8274925748660031</v>
      </c>
      <c r="AG239" s="18">
        <v>100.03822771221373</v>
      </c>
      <c r="AH239" s="18">
        <v>100.08827184813779</v>
      </c>
      <c r="AI239" s="43">
        <v>4.8394781032380481</v>
      </c>
      <c r="AJ239" s="18">
        <v>101.18320238798749</v>
      </c>
      <c r="AK239" s="18">
        <v>101.2338192976363</v>
      </c>
      <c r="AL239" s="43">
        <v>4.7847152597877898</v>
      </c>
      <c r="AM239" s="18">
        <v>100.96951699885847</v>
      </c>
      <c r="AN239" s="18">
        <v>101.02002701236465</v>
      </c>
      <c r="AO239" s="43">
        <v>4.7948413233022942</v>
      </c>
      <c r="AP239" s="18">
        <v>100.72523424672254</v>
      </c>
      <c r="AQ239" s="18">
        <v>100.77562205775141</v>
      </c>
      <c r="AR239" s="43">
        <v>4.8064699588003492</v>
      </c>
      <c r="AS239" s="18">
        <v>100.50308305218907</v>
      </c>
      <c r="AT239" s="18">
        <v>100.55335973205509</v>
      </c>
      <c r="AU239" s="43">
        <v>4.8170941407697949</v>
      </c>
      <c r="AV239" s="18">
        <v>100.26521869930281</v>
      </c>
      <c r="AW239" s="18">
        <v>100.31537638749656</v>
      </c>
      <c r="AX239" s="43">
        <v>4.8285219818043084</v>
      </c>
      <c r="AY239" s="128">
        <v>100.03464069465517</v>
      </c>
      <c r="AZ239" s="128">
        <v>100.08468303617325</v>
      </c>
      <c r="BA239" s="43">
        <v>4.8396516360543815</v>
      </c>
      <c r="BB239" s="18">
        <v>101.22411028960592</v>
      </c>
      <c r="BC239" s="18">
        <v>101.27474766343764</v>
      </c>
      <c r="BD239" s="43">
        <v>4.782781603265053</v>
      </c>
      <c r="BE239" s="18">
        <v>100.98413610048686</v>
      </c>
      <c r="BF239" s="18">
        <v>101.03465342720045</v>
      </c>
      <c r="BG239" s="43">
        <v>4.7941471917752629</v>
      </c>
      <c r="BH239" s="18">
        <v>100.75152035613603</v>
      </c>
      <c r="BI239" s="18">
        <v>100.80192131679442</v>
      </c>
      <c r="BJ239" s="43">
        <v>4.8052159489870672</v>
      </c>
      <c r="BK239" s="18">
        <v>100.51075468516147</v>
      </c>
      <c r="BL239" s="18">
        <v>100.56103520276285</v>
      </c>
      <c r="BM239" s="43">
        <v>4.8167264688887377</v>
      </c>
      <c r="BN239" s="18">
        <v>100.28515725098563</v>
      </c>
      <c r="BO239" s="18">
        <v>100.33532491344235</v>
      </c>
      <c r="BP239" s="43">
        <v>4.8275619819626083</v>
      </c>
      <c r="BQ239" s="18">
        <v>100.03581196525427</v>
      </c>
      <c r="BR239" s="18">
        <v>100.08585489270061</v>
      </c>
      <c r="BS239" s="43">
        <v>4.8395949709305635</v>
      </c>
      <c r="BT239" s="18">
        <v>101.26309132234418</v>
      </c>
      <c r="BU239" s="18">
        <v>101.31374819644239</v>
      </c>
      <c r="BV239" s="43">
        <v>4.7809404806623146</v>
      </c>
      <c r="BW239" s="18">
        <v>101.03548882984643</v>
      </c>
      <c r="BX239" s="18">
        <v>101.08603184576931</v>
      </c>
      <c r="BY239" s="43">
        <v>4.7917104980342762</v>
      </c>
      <c r="BZ239" s="20">
        <v>100.78312713129847</v>
      </c>
      <c r="CA239" s="20">
        <v>100.83354390325009</v>
      </c>
      <c r="CB239" s="21">
        <v>4.8037089766948826</v>
      </c>
      <c r="CC239" s="18">
        <v>100.5385321477161</v>
      </c>
      <c r="CD239" s="18">
        <v>100.58882656099659</v>
      </c>
      <c r="CE239" s="43">
        <v>4.8153956712704797</v>
      </c>
      <c r="CF239" s="18">
        <v>100.28539695183434</v>
      </c>
      <c r="CG239" s="18">
        <v>100.33556473420144</v>
      </c>
      <c r="CH239" s="166">
        <v>4.8275504431868796</v>
      </c>
      <c r="CI239" s="18">
        <v>100.04005227616815</v>
      </c>
      <c r="CJ239" s="18">
        <v>100.09009732483057</v>
      </c>
      <c r="CK239" s="43">
        <v>4.8393898392167429</v>
      </c>
      <c r="CL239" s="18">
        <v>101.30290196147841</v>
      </c>
      <c r="CM239" s="18">
        <v>101.35357875085383</v>
      </c>
      <c r="CN239" s="43">
        <v>4.7790616371888053</v>
      </c>
      <c r="CO239" s="18">
        <v>101.04800719258384</v>
      </c>
      <c r="CP239" s="18">
        <v>101.09855647081925</v>
      </c>
      <c r="CQ239" s="43">
        <v>4.7911168755392506</v>
      </c>
      <c r="CR239" s="18">
        <v>100.80096409304805</v>
      </c>
      <c r="CS239" s="18">
        <v>100.85138978794201</v>
      </c>
      <c r="CT239" s="43">
        <v>4.8028589493757554</v>
      </c>
      <c r="CU239" s="18">
        <v>100.54530254395988</v>
      </c>
      <c r="CV239" s="18">
        <v>100.59560034413194</v>
      </c>
      <c r="CW239" s="43">
        <v>4.8150714180638134</v>
      </c>
      <c r="CX239" s="18">
        <v>100.2975162837994</v>
      </c>
      <c r="CY239" s="18">
        <v>100.34769012886382</v>
      </c>
      <c r="CZ239" s="43">
        <v>4.8269671118286688</v>
      </c>
      <c r="DA239" s="18">
        <v>100.04108564787218</v>
      </c>
      <c r="DB239" s="18">
        <v>100.09113121347892</v>
      </c>
      <c r="DC239" s="43">
        <v>4.8393398508695338</v>
      </c>
      <c r="DD239" s="166">
        <v>101.2753172229535</v>
      </c>
      <c r="DE239" s="166">
        <v>101.32598021306003</v>
      </c>
      <c r="DF239" s="43">
        <v>4.7803633281562696</v>
      </c>
      <c r="DG239" s="18">
        <v>101.03885598168735</v>
      </c>
      <c r="DH239" s="18">
        <v>101.08940068202836</v>
      </c>
      <c r="DI239" s="43">
        <v>4.7915508127659923</v>
      </c>
      <c r="DJ239">
        <v>100.78570823620639</v>
      </c>
      <c r="DK239">
        <v>100.83612629935607</v>
      </c>
      <c r="DL239">
        <v>4.8035859545220667</v>
      </c>
      <c r="DM239" s="166">
        <v>100.54035326622034</v>
      </c>
      <c r="DN239" s="166">
        <v>100.59064859051558</v>
      </c>
      <c r="DO239" s="166">
        <v>4.8153084485198399</v>
      </c>
      <c r="DP239" s="43">
        <v>100.28643348278314</v>
      </c>
      <c r="DQ239" s="43">
        <v>100.33660178367496</v>
      </c>
      <c r="DR239" s="43">
        <v>4.8275005470517049</v>
      </c>
      <c r="DS239" s="18">
        <v>100.04033024087694</v>
      </c>
      <c r="DT239" s="18">
        <v>100.09037542859123</v>
      </c>
      <c r="DU239" s="43">
        <v>4.8393763928438247</v>
      </c>
    </row>
    <row r="240" spans="1:125" x14ac:dyDescent="0.35">
      <c r="A240" s="9" t="s">
        <v>185</v>
      </c>
      <c r="B240" s="15" t="s">
        <v>149</v>
      </c>
      <c r="C240" s="16">
        <v>42586</v>
      </c>
      <c r="D240" s="16">
        <v>49891</v>
      </c>
      <c r="E240" s="30">
        <v>5.4</v>
      </c>
      <c r="F240" s="18">
        <v>103.10827466109275</v>
      </c>
      <c r="G240" s="18">
        <v>103.15985458838693</v>
      </c>
      <c r="H240" s="43">
        <v>5.14</v>
      </c>
      <c r="I240" s="18">
        <v>102.36218552905646</v>
      </c>
      <c r="J240" s="18">
        <v>102.41339222516903</v>
      </c>
      <c r="K240" s="43">
        <v>5.2</v>
      </c>
      <c r="L240" s="18">
        <v>103.83704385377844</v>
      </c>
      <c r="M240" s="18">
        <v>103.88898834795241</v>
      </c>
      <c r="N240" s="64">
        <v>5.08</v>
      </c>
      <c r="O240" s="18">
        <v>102.83935093336994</v>
      </c>
      <c r="P240" s="18">
        <v>102.89079633153571</v>
      </c>
      <c r="Q240" s="64">
        <v>5.16</v>
      </c>
      <c r="R240" s="18">
        <v>102.83147467686392</v>
      </c>
      <c r="S240" s="18">
        <v>102.88291613493138</v>
      </c>
      <c r="T240" s="43">
        <v>5.16</v>
      </c>
      <c r="U240" s="18">
        <v>102.82381093274098</v>
      </c>
      <c r="V240" s="18">
        <v>102.87524855701949</v>
      </c>
      <c r="W240" s="43">
        <v>5.16</v>
      </c>
      <c r="X240" s="18">
        <v>102.57331435804754</v>
      </c>
      <c r="Y240" s="18">
        <v>102.62462667138323</v>
      </c>
      <c r="Z240" s="43">
        <v>5.18</v>
      </c>
      <c r="AA240" s="18">
        <v>102.5662554219147</v>
      </c>
      <c r="AB240" s="18">
        <v>102.6175642040167</v>
      </c>
      <c r="AC240" s="43">
        <v>5.18</v>
      </c>
      <c r="AD240" s="18">
        <v>102.55939493878283</v>
      </c>
      <c r="AE240" s="18">
        <v>102.61070028892729</v>
      </c>
      <c r="AF240" s="43">
        <v>5.18</v>
      </c>
      <c r="AG240" s="18">
        <v>102.55227541294089</v>
      </c>
      <c r="AH240" s="18">
        <v>102.60357720154165</v>
      </c>
      <c r="AI240" s="43">
        <v>5.18</v>
      </c>
      <c r="AJ240" s="18">
        <v>103.02662252863311</v>
      </c>
      <c r="AK240" s="18">
        <v>103.07816160943783</v>
      </c>
      <c r="AL240" s="43">
        <v>5.14</v>
      </c>
      <c r="AM240" s="18">
        <v>102.77839643210288</v>
      </c>
      <c r="AN240" s="18">
        <v>102.82981133777176</v>
      </c>
      <c r="AO240" s="43">
        <v>5.16</v>
      </c>
      <c r="AP240" s="18">
        <v>102.7941932465411</v>
      </c>
      <c r="AQ240" s="18">
        <v>102.84561605456838</v>
      </c>
      <c r="AR240" s="43">
        <v>5.158000000000003</v>
      </c>
      <c r="AS240" s="18">
        <v>102.78671209749058</v>
      </c>
      <c r="AT240" s="18">
        <v>102.83813116307211</v>
      </c>
      <c r="AU240" s="43">
        <v>5.158000000000003</v>
      </c>
      <c r="AV240" s="18">
        <v>102.77868146271916</v>
      </c>
      <c r="AW240" s="18">
        <v>102.83009651097464</v>
      </c>
      <c r="AX240" s="43">
        <v>5.158000000000003</v>
      </c>
      <c r="AY240" s="128">
        <v>104.91369989520635</v>
      </c>
      <c r="AZ240" s="128">
        <v>104.96618298669969</v>
      </c>
      <c r="BA240" s="43">
        <v>4.9800000000000004</v>
      </c>
      <c r="BB240" s="18">
        <v>104.89919015068983</v>
      </c>
      <c r="BC240" s="18">
        <v>104.95166598368166</v>
      </c>
      <c r="BD240" s="43">
        <v>4.9800000000000004</v>
      </c>
      <c r="BE240" s="18">
        <v>104.884619660723</v>
      </c>
      <c r="BF240" s="18">
        <v>104.93708820482541</v>
      </c>
      <c r="BG240" s="43">
        <v>4.9800000000000004</v>
      </c>
      <c r="BH240" s="18">
        <v>105.67265643086034</v>
      </c>
      <c r="BI240" s="18">
        <v>105.72551919045557</v>
      </c>
      <c r="BJ240" s="43">
        <v>4.9140000000000015</v>
      </c>
      <c r="BK240" s="18">
        <v>105.65545861675238</v>
      </c>
      <c r="BL240" s="18">
        <v>105.70831277313894</v>
      </c>
      <c r="BM240" s="43">
        <v>4.9140000000000015</v>
      </c>
      <c r="BN240" s="18">
        <v>105.63930601864458</v>
      </c>
      <c r="BO240" s="18">
        <v>105.69215209469192</v>
      </c>
      <c r="BP240" s="43">
        <v>4.9140000000000015</v>
      </c>
      <c r="BQ240" s="18">
        <v>105.79100763013676</v>
      </c>
      <c r="BR240" s="18">
        <v>105.84392959493422</v>
      </c>
      <c r="BS240" s="43">
        <v>4.8999999999999986</v>
      </c>
      <c r="BT240" s="18">
        <v>106.37972425730034</v>
      </c>
      <c r="BU240" s="18">
        <v>106.43294072766416</v>
      </c>
      <c r="BV240" s="43">
        <v>4.8499999999999988</v>
      </c>
      <c r="BW240" s="18">
        <v>106.36166023788213</v>
      </c>
      <c r="BX240" s="18">
        <v>106.41486767171799</v>
      </c>
      <c r="BY240" s="43">
        <v>4.8499999999999988</v>
      </c>
      <c r="BZ240" s="20">
        <v>105.67863306184636</v>
      </c>
      <c r="CA240" s="20">
        <v>105.73149881125198</v>
      </c>
      <c r="CB240" s="21">
        <v>4.9049999999999994</v>
      </c>
      <c r="CC240" s="18">
        <v>105.66124087164719</v>
      </c>
      <c r="CD240" s="18">
        <v>105.71409792060749</v>
      </c>
      <c r="CE240" s="43">
        <v>4.9049999999999994</v>
      </c>
      <c r="CF240" s="18">
        <v>105.64319602067792</v>
      </c>
      <c r="CG240" s="18">
        <v>105.69604404269926</v>
      </c>
      <c r="CH240" s="166">
        <v>4.9049999999999994</v>
      </c>
      <c r="CI240" s="18">
        <v>104.48070417381172</v>
      </c>
      <c r="CJ240" s="18">
        <v>104.53297065914128</v>
      </c>
      <c r="CK240" s="43">
        <v>5.0020000000000016</v>
      </c>
      <c r="CL240" s="18">
        <v>104.46631466415883</v>
      </c>
      <c r="CM240" s="18">
        <v>104.51857395113439</v>
      </c>
      <c r="CN240" s="43">
        <v>5.0020000000000016</v>
      </c>
      <c r="CO240" s="18">
        <v>104.45186464900078</v>
      </c>
      <c r="CP240" s="18">
        <v>104.50411670735446</v>
      </c>
      <c r="CQ240" s="43">
        <v>5.0020000000000016</v>
      </c>
      <c r="CR240" s="18">
        <v>102.78411059170448</v>
      </c>
      <c r="CS240" s="18">
        <v>102.83552835588242</v>
      </c>
      <c r="CT240" s="43">
        <v>5.1459999999999999</v>
      </c>
      <c r="CU240" s="18">
        <v>102.77503194620415</v>
      </c>
      <c r="CV240" s="18">
        <v>102.82644516878854</v>
      </c>
      <c r="CW240" s="43">
        <v>5.1459999999999999</v>
      </c>
      <c r="CX240" s="18">
        <v>102.76620877962591</v>
      </c>
      <c r="CY240" s="18">
        <v>102.81761758842012</v>
      </c>
      <c r="CZ240" s="43">
        <v>5.1459999999999999</v>
      </c>
      <c r="DA240" s="18">
        <v>102.75705271561914</v>
      </c>
      <c r="DB240" s="18">
        <v>102.80845694409118</v>
      </c>
      <c r="DC240" s="43">
        <v>5.1459999999999999</v>
      </c>
      <c r="DD240" s="166">
        <v>102.70300672918067</v>
      </c>
      <c r="DE240" s="166">
        <v>102.75438392114124</v>
      </c>
      <c r="DF240" s="43">
        <v>5.1499999999999986</v>
      </c>
      <c r="DG240" s="18">
        <v>102.69450990828975</v>
      </c>
      <c r="DH240" s="18">
        <v>102.7458828497146</v>
      </c>
      <c r="DI240" s="43">
        <v>5.1499999999999986</v>
      </c>
      <c r="DJ240">
        <v>102.68538905968512</v>
      </c>
      <c r="DK240">
        <v>102.73675743840431</v>
      </c>
      <c r="DL240">
        <v>5.1499999999999986</v>
      </c>
      <c r="DM240" s="166">
        <v>103.41248935206956</v>
      </c>
      <c r="DN240" s="166">
        <v>103.46422146280095</v>
      </c>
      <c r="DO240" s="166">
        <v>5.0840000000000014</v>
      </c>
      <c r="DP240" s="43">
        <v>100.37840415282081</v>
      </c>
      <c r="DQ240" s="43">
        <v>100.42861846205183</v>
      </c>
      <c r="DR240" s="43">
        <v>5.3599999999999977</v>
      </c>
      <c r="DS240" s="18">
        <v>100.37702086070199</v>
      </c>
      <c r="DT240" s="18">
        <v>100.42723447794096</v>
      </c>
      <c r="DU240" s="43">
        <v>5.3599999999999977</v>
      </c>
    </row>
    <row r="241" spans="1:125" x14ac:dyDescent="0.35">
      <c r="A241" s="9" t="s">
        <v>186</v>
      </c>
      <c r="B241" s="15" t="s">
        <v>149</v>
      </c>
      <c r="C241" s="16">
        <v>42608</v>
      </c>
      <c r="D241" s="16">
        <v>49913</v>
      </c>
      <c r="E241" s="30">
        <v>5.4</v>
      </c>
      <c r="F241" s="18">
        <v>103.11407032229229</v>
      </c>
      <c r="G241" s="18">
        <v>103.16565314886672</v>
      </c>
      <c r="H241" s="43">
        <v>5.14</v>
      </c>
      <c r="I241" s="18">
        <v>102.36660970686825</v>
      </c>
      <c r="J241" s="18">
        <v>102.41781861617633</v>
      </c>
      <c r="K241" s="43">
        <v>5.2</v>
      </c>
      <c r="L241" s="18">
        <v>103.84431694977522</v>
      </c>
      <c r="M241" s="18">
        <v>103.89626508231638</v>
      </c>
      <c r="N241" s="64">
        <v>5.08</v>
      </c>
      <c r="O241" s="18">
        <v>102.84474548918435</v>
      </c>
      <c r="P241" s="18">
        <v>102.89619358597733</v>
      </c>
      <c r="Q241" s="64">
        <v>5.16</v>
      </c>
      <c r="R241" s="18">
        <v>102.83689338115045</v>
      </c>
      <c r="S241" s="18">
        <v>102.88833754992541</v>
      </c>
      <c r="T241" s="43">
        <v>5.16</v>
      </c>
      <c r="U241" s="18">
        <v>102.82925313394023</v>
      </c>
      <c r="V241" s="18">
        <v>102.88069348068056</v>
      </c>
      <c r="W241" s="43">
        <v>5.16</v>
      </c>
      <c r="X241" s="18">
        <v>102.57830535792159</v>
      </c>
      <c r="Y241" s="18">
        <v>102.62962016800559</v>
      </c>
      <c r="Z241" s="43">
        <v>5.18</v>
      </c>
      <c r="AA241" s="18">
        <v>102.57126814706513</v>
      </c>
      <c r="AB241" s="18">
        <v>102.62257943678351</v>
      </c>
      <c r="AC241" s="43">
        <v>5.18</v>
      </c>
      <c r="AD241" s="18">
        <v>102.56442877843115</v>
      </c>
      <c r="AE241" s="18">
        <v>102.61573664675453</v>
      </c>
      <c r="AF241" s="43">
        <v>5.18</v>
      </c>
      <c r="AG241" s="18">
        <v>102.55733116434243</v>
      </c>
      <c r="AH241" s="18">
        <v>102.60863548208347</v>
      </c>
      <c r="AI241" s="43">
        <v>5.18</v>
      </c>
      <c r="AJ241" s="18">
        <v>102.55020265511617</v>
      </c>
      <c r="AK241" s="18">
        <v>102.60150340681957</v>
      </c>
      <c r="AL241" s="43">
        <v>5.18</v>
      </c>
      <c r="AM241" s="18">
        <v>102.78397787340977</v>
      </c>
      <c r="AN241" s="18">
        <v>102.83539557119536</v>
      </c>
      <c r="AO241" s="43">
        <v>5.16</v>
      </c>
      <c r="AP241" s="18">
        <v>102.79984844317076</v>
      </c>
      <c r="AQ241" s="18">
        <v>102.85127408021086</v>
      </c>
      <c r="AR241" s="43">
        <v>5.158000000000003</v>
      </c>
      <c r="AS241" s="18">
        <v>102.79239022243483</v>
      </c>
      <c r="AT241" s="18">
        <v>102.84381212849908</v>
      </c>
      <c r="AU241" s="43">
        <v>5.158000000000003</v>
      </c>
      <c r="AV241" s="18">
        <v>102.78438420004835</v>
      </c>
      <c r="AW241" s="18">
        <v>102.83580210109889</v>
      </c>
      <c r="AX241" s="43">
        <v>5.158000000000003</v>
      </c>
      <c r="AY241" s="128">
        <v>104.92396042024367</v>
      </c>
      <c r="AZ241" s="128">
        <v>104.97644864456595</v>
      </c>
      <c r="BA241" s="43">
        <v>4.9800000000000004</v>
      </c>
      <c r="BB241" s="18">
        <v>104.90949363170155</v>
      </c>
      <c r="BC241" s="18">
        <v>104.96197461901104</v>
      </c>
      <c r="BD241" s="43">
        <v>4.9800000000000004</v>
      </c>
      <c r="BE241" s="18">
        <v>104.89496627754551</v>
      </c>
      <c r="BF241" s="18">
        <v>104.94743999754428</v>
      </c>
      <c r="BG241" s="43">
        <v>4.9800000000000004</v>
      </c>
      <c r="BH241" s="18">
        <v>105.68481838555931</v>
      </c>
      <c r="BI241" s="18">
        <v>105.73768722917389</v>
      </c>
      <c r="BJ241" s="43">
        <v>4.9140000000000015</v>
      </c>
      <c r="BK241" s="18">
        <v>105.66767081976694</v>
      </c>
      <c r="BL241" s="18">
        <v>105.72053108530959</v>
      </c>
      <c r="BM241" s="43">
        <v>4.9140000000000015</v>
      </c>
      <c r="BN241" s="18">
        <v>105.65156541607833</v>
      </c>
      <c r="BO241" s="18">
        <v>105.70441762489077</v>
      </c>
      <c r="BP241" s="43">
        <v>4.9140000000000015</v>
      </c>
      <c r="BQ241" s="18">
        <v>105.80370489858198</v>
      </c>
      <c r="BR241" s="18">
        <v>105.85663321518958</v>
      </c>
      <c r="BS241" s="43">
        <v>4.8999999999999986</v>
      </c>
      <c r="BT241" s="18">
        <v>105.78580260538953</v>
      </c>
      <c r="BU241" s="18">
        <v>105.83872196637272</v>
      </c>
      <c r="BV241" s="43">
        <v>4.8999999999999986</v>
      </c>
      <c r="BW241" s="18">
        <v>106.37585898434693</v>
      </c>
      <c r="BX241" s="18">
        <v>106.42907352110748</v>
      </c>
      <c r="BY241" s="43">
        <v>4.8499999999999988</v>
      </c>
      <c r="BZ241" s="20">
        <v>105.69134338127398</v>
      </c>
      <c r="CA241" s="20">
        <v>105.74421548901849</v>
      </c>
      <c r="CB241" s="21">
        <v>4.9049999999999994</v>
      </c>
      <c r="CC241" s="18">
        <v>105.67400191549822</v>
      </c>
      <c r="CD241" s="18">
        <v>105.72686534817231</v>
      </c>
      <c r="CE241" s="43">
        <v>4.9049999999999994</v>
      </c>
      <c r="CF241" s="18">
        <v>105.6560096924412</v>
      </c>
      <c r="CG241" s="18">
        <v>105.70886412450345</v>
      </c>
      <c r="CH241" s="166">
        <v>4.9049999999999994</v>
      </c>
      <c r="CI241" s="18">
        <v>104.49087951650034</v>
      </c>
      <c r="CJ241" s="18">
        <v>104.54315109204636</v>
      </c>
      <c r="CK241" s="43">
        <v>5.0020000000000016</v>
      </c>
      <c r="CL241" s="18">
        <v>104.47653279247838</v>
      </c>
      <c r="CM241" s="18">
        <v>104.52879719107391</v>
      </c>
      <c r="CN241" s="43">
        <v>5.0020000000000016</v>
      </c>
      <c r="CO241" s="18">
        <v>104.46212574285775</v>
      </c>
      <c r="CP241" s="18">
        <v>104.51438293432491</v>
      </c>
      <c r="CQ241" s="43">
        <v>5.0020000000000016</v>
      </c>
      <c r="CR241" s="18">
        <v>102.79052977560153</v>
      </c>
      <c r="CS241" s="18">
        <v>102.84195075097701</v>
      </c>
      <c r="CT241" s="43">
        <v>5.1459999999999999</v>
      </c>
      <c r="CU241" s="18">
        <v>102.78147889062222</v>
      </c>
      <c r="CV241" s="18">
        <v>102.83289533829137</v>
      </c>
      <c r="CW241" s="43">
        <v>5.1459999999999999</v>
      </c>
      <c r="CX241" s="18">
        <v>102.77268270336604</v>
      </c>
      <c r="CY241" s="18">
        <v>102.82409475074141</v>
      </c>
      <c r="CZ241" s="43">
        <v>5.1459999999999999</v>
      </c>
      <c r="DA241" s="18">
        <v>102.7635546366092</v>
      </c>
      <c r="DB241" s="18">
        <v>102.81496211766803</v>
      </c>
      <c r="DC241" s="43">
        <v>5.1459999999999999</v>
      </c>
      <c r="DD241" s="166">
        <v>102.14962857953311</v>
      </c>
      <c r="DE241" s="166">
        <v>102.20072894400511</v>
      </c>
      <c r="DF241" s="43">
        <v>5.1999999999999984</v>
      </c>
      <c r="DG241" s="18">
        <v>102.7009589142224</v>
      </c>
      <c r="DH241" s="18">
        <v>102.75233508176328</v>
      </c>
      <c r="DI241" s="43">
        <v>5.1499999999999986</v>
      </c>
      <c r="DJ241">
        <v>102.69186597655921</v>
      </c>
      <c r="DK241">
        <v>102.74323759535689</v>
      </c>
      <c r="DL241">
        <v>5.1499999999999986</v>
      </c>
      <c r="DM241" s="166">
        <v>103.42079829644823</v>
      </c>
      <c r="DN241" s="166">
        <v>103.47253456373008</v>
      </c>
      <c r="DO241" s="166">
        <v>5.0840000000000014</v>
      </c>
      <c r="DP241" s="43">
        <v>100.37941475173874</v>
      </c>
      <c r="DQ241" s="43">
        <v>100.429629566522</v>
      </c>
      <c r="DR241" s="43">
        <v>5.3599999999999977</v>
      </c>
      <c r="DS241" s="18">
        <v>100.37803586274283</v>
      </c>
      <c r="DT241" s="18">
        <v>100.42824998773669</v>
      </c>
      <c r="DU241" s="43">
        <v>5.3599999999999977</v>
      </c>
    </row>
    <row r="242" spans="1:125" x14ac:dyDescent="0.35">
      <c r="A242" s="9" t="s">
        <v>113</v>
      </c>
      <c r="B242" s="15" t="s">
        <v>9</v>
      </c>
      <c r="C242" s="16">
        <v>40052</v>
      </c>
      <c r="D242" s="16">
        <v>49914</v>
      </c>
      <c r="E242" s="30">
        <v>4.5</v>
      </c>
      <c r="F242" s="18">
        <v>92.160871777390966</v>
      </c>
      <c r="G242" s="18">
        <v>92.206975265023473</v>
      </c>
      <c r="H242" s="43">
        <v>5.14</v>
      </c>
      <c r="I242" s="18">
        <v>91.491163317265858</v>
      </c>
      <c r="J242" s="18">
        <v>91.536931783157428</v>
      </c>
      <c r="K242" s="43">
        <v>5.2</v>
      </c>
      <c r="L242" s="18">
        <v>100.46630978630647</v>
      </c>
      <c r="M242" s="18">
        <v>100.51656807034163</v>
      </c>
      <c r="N242" s="64">
        <v>4.476873898888881</v>
      </c>
      <c r="O242" s="18">
        <v>100.26143417244541</v>
      </c>
      <c r="P242" s="18">
        <v>100.31158996742911</v>
      </c>
      <c r="Q242" s="64">
        <v>4.4860220054942177</v>
      </c>
      <c r="R242" s="18">
        <v>100.03500701243814</v>
      </c>
      <c r="S242" s="18">
        <v>100.08504953720674</v>
      </c>
      <c r="T242" s="43">
        <v>4.4961760231003529</v>
      </c>
      <c r="U242" s="18">
        <v>101.11422651504556</v>
      </c>
      <c r="V242" s="18">
        <v>101.1648089195053</v>
      </c>
      <c r="W242" s="43">
        <v>4.4481871196737535</v>
      </c>
      <c r="X242" s="18">
        <v>100.90328855543744</v>
      </c>
      <c r="Y242" s="18">
        <v>100.95376543815651</v>
      </c>
      <c r="Z242" s="43">
        <v>4.4574860387517345</v>
      </c>
      <c r="AA242" s="18">
        <v>100.68497462674233</v>
      </c>
      <c r="AB242" s="18">
        <v>100.73534229789126</v>
      </c>
      <c r="AC242" s="43">
        <v>4.4671511480973054</v>
      </c>
      <c r="AD242" s="18">
        <v>100.47336897389938</v>
      </c>
      <c r="AE242" s="18">
        <v>100.52363078929403</v>
      </c>
      <c r="AF242" s="43">
        <v>4.4765593569062165</v>
      </c>
      <c r="AG242" s="18">
        <v>100.254364004419</v>
      </c>
      <c r="AH242" s="18">
        <v>100.30451626255027</v>
      </c>
      <c r="AI242" s="43">
        <v>4.4863383700701043</v>
      </c>
      <c r="AJ242" s="18">
        <v>100.03500701243814</v>
      </c>
      <c r="AK242" s="18">
        <v>100.08504953720674</v>
      </c>
      <c r="AL242" s="43">
        <v>4.4961760231003529</v>
      </c>
      <c r="AM242" s="18">
        <v>101.05986486955555</v>
      </c>
      <c r="AN242" s="18">
        <v>101.11042007959534</v>
      </c>
      <c r="AO242" s="43">
        <v>4.4505798674929311</v>
      </c>
      <c r="AP242" s="18">
        <v>100.84584367304394</v>
      </c>
      <c r="AQ242" s="18">
        <v>100.89629181895342</v>
      </c>
      <c r="AR242" s="43">
        <v>4.4600251593732736</v>
      </c>
      <c r="AS242" s="18">
        <v>100.65106793770858</v>
      </c>
      <c r="AT242" s="18">
        <v>100.70141864703209</v>
      </c>
      <c r="AU242" s="43">
        <v>4.4686560134499418</v>
      </c>
      <c r="AV242" s="18">
        <v>100.44251536007879</v>
      </c>
      <c r="AW242" s="18">
        <v>100.49276174094926</v>
      </c>
      <c r="AX242" s="43">
        <v>4.4779344522346021</v>
      </c>
      <c r="AY242" s="128">
        <v>100.24035124162012</v>
      </c>
      <c r="AZ242" s="128">
        <v>100.29049648986505</v>
      </c>
      <c r="BA242" s="43">
        <v>4.4869655226552316</v>
      </c>
      <c r="BB242" s="18">
        <v>100.03109738267418</v>
      </c>
      <c r="BC242" s="18">
        <v>100.08113795164999</v>
      </c>
      <c r="BD242" s="43">
        <v>4.4963517522892138</v>
      </c>
      <c r="BE242" s="18">
        <v>101.07797858255969</v>
      </c>
      <c r="BF242" s="18">
        <v>101.12854285398669</v>
      </c>
      <c r="BG242" s="43">
        <v>4.4497822998372225</v>
      </c>
      <c r="BH242" s="18">
        <v>100.87363812364309</v>
      </c>
      <c r="BI242" s="18">
        <v>100.92410017372995</v>
      </c>
      <c r="BJ242" s="43">
        <v>4.4587962560515626</v>
      </c>
      <c r="BK242" s="18">
        <v>100.66213839117391</v>
      </c>
      <c r="BL242" s="18">
        <v>100.71249463849315</v>
      </c>
      <c r="BM242" s="43">
        <v>4.4681645670209251</v>
      </c>
      <c r="BN242" s="18">
        <v>100.46396314143512</v>
      </c>
      <c r="BO242" s="18">
        <v>100.51422025156089</v>
      </c>
      <c r="BP242" s="43">
        <v>4.4769784700489872</v>
      </c>
      <c r="BQ242" s="18">
        <v>100.24492667742778</v>
      </c>
      <c r="BR242" s="18">
        <v>100.29507421453505</v>
      </c>
      <c r="BS242" s="43">
        <v>4.4867607260296012</v>
      </c>
      <c r="BT242" s="18">
        <v>100.03237399468016</v>
      </c>
      <c r="BU242" s="18">
        <v>100.0824152022813</v>
      </c>
      <c r="BV242" s="43">
        <v>4.4962943698998838</v>
      </c>
      <c r="BW242" s="18">
        <v>101.14161183414458</v>
      </c>
      <c r="BX242" s="18">
        <v>101.19220793811364</v>
      </c>
      <c r="BY242" s="43">
        <v>4.446982719017333</v>
      </c>
      <c r="BZ242" s="20">
        <v>100.91848513592323</v>
      </c>
      <c r="CA242" s="20">
        <v>100.96896962073359</v>
      </c>
      <c r="CB242" s="21">
        <v>4.4568148183577607</v>
      </c>
      <c r="CC242" s="18">
        <v>100.70222541266784</v>
      </c>
      <c r="CD242" s="18">
        <v>100.7526017135246</v>
      </c>
      <c r="CE242" s="43">
        <v>4.4663859031601953</v>
      </c>
      <c r="CF242" s="18">
        <v>100.4784148233997</v>
      </c>
      <c r="CG242" s="18">
        <v>100.52867916298119</v>
      </c>
      <c r="CH242" s="166">
        <v>4.4763345519584679</v>
      </c>
      <c r="CI242" s="18">
        <v>100.26149225661329</v>
      </c>
      <c r="CJ242" s="18">
        <v>100.31164808065361</v>
      </c>
      <c r="CK242" s="43">
        <v>4.4860194066215158</v>
      </c>
      <c r="CL242" s="18">
        <v>100.03699568014871</v>
      </c>
      <c r="CM242" s="18">
        <v>100.08703919974857</v>
      </c>
      <c r="CN242" s="43">
        <v>4.4960866421666559</v>
      </c>
      <c r="CO242" s="18">
        <v>101.15712501369921</v>
      </c>
      <c r="CP242" s="18">
        <v>101.20772887813828</v>
      </c>
      <c r="CQ242" s="43">
        <v>4.4463007419308251</v>
      </c>
      <c r="CR242" s="18">
        <v>100.93837660213681</v>
      </c>
      <c r="CS242" s="18">
        <v>100.98887103765564</v>
      </c>
      <c r="CT242" s="43">
        <v>4.4559365341574004</v>
      </c>
      <c r="CU242" s="18">
        <v>100.71199684141612</v>
      </c>
      <c r="CV242" s="18">
        <v>100.76237803043134</v>
      </c>
      <c r="CW242" s="43">
        <v>4.4659525588419031</v>
      </c>
      <c r="CX242" s="18">
        <v>100.49259038594769</v>
      </c>
      <c r="CY242" s="18">
        <v>100.54286181685612</v>
      </c>
      <c r="CZ242" s="43">
        <v>4.475703116743361</v>
      </c>
      <c r="DA242" s="18">
        <v>100.26552962452428</v>
      </c>
      <c r="DB242" s="18">
        <v>100.3156874682584</v>
      </c>
      <c r="DC242" s="43">
        <v>4.4858387691594865</v>
      </c>
      <c r="DD242" s="166">
        <v>100.03812199607694</v>
      </c>
      <c r="DE242" s="166">
        <v>100.08816607911649</v>
      </c>
      <c r="DF242" s="43">
        <v>4.4960360213243336</v>
      </c>
      <c r="DG242" s="18">
        <v>101.14578447786275</v>
      </c>
      <c r="DH242" s="18">
        <v>101.19638266919733</v>
      </c>
      <c r="DI242" s="43">
        <v>4.4467992642683001</v>
      </c>
      <c r="DJ242">
        <v>100.9218727082076</v>
      </c>
      <c r="DK242">
        <v>100.97235888765142</v>
      </c>
      <c r="DL242">
        <v>4.4566652196439227</v>
      </c>
      <c r="DM242" s="166">
        <v>100.70485372816931</v>
      </c>
      <c r="DN242" s="166">
        <v>100.75523134384123</v>
      </c>
      <c r="DO242" s="166">
        <v>4.4662693340885937</v>
      </c>
      <c r="DP242" s="43">
        <v>100.48025908304673</v>
      </c>
      <c r="DQ242" s="43">
        <v>100.53052434521933</v>
      </c>
      <c r="DR242" s="43">
        <v>4.4762523913106342</v>
      </c>
      <c r="DS242" s="18">
        <v>100.26257824884298</v>
      </c>
      <c r="DT242" s="18">
        <v>100.31273461615106</v>
      </c>
      <c r="DU242" s="43">
        <v>4.4859708163867245</v>
      </c>
    </row>
    <row r="243" spans="1:125" x14ac:dyDescent="0.35">
      <c r="A243" s="9" t="s">
        <v>187</v>
      </c>
      <c r="B243" s="15" t="s">
        <v>149</v>
      </c>
      <c r="C243" s="16">
        <v>42636</v>
      </c>
      <c r="D243" s="16">
        <v>49941</v>
      </c>
      <c r="E243" s="30">
        <v>5.4</v>
      </c>
      <c r="F243" s="18">
        <v>103.12142102413662</v>
      </c>
      <c r="G243" s="18">
        <v>103.17300752790057</v>
      </c>
      <c r="H243" s="43">
        <v>5.14</v>
      </c>
      <c r="I243" s="18">
        <v>102.3722207162586</v>
      </c>
      <c r="J243" s="18">
        <v>102.42343243247483</v>
      </c>
      <c r="K243" s="43">
        <v>5.2</v>
      </c>
      <c r="L243" s="18">
        <v>103.85354186828057</v>
      </c>
      <c r="M243" s="18">
        <v>103.90549461558837</v>
      </c>
      <c r="N243" s="64">
        <v>5.08</v>
      </c>
      <c r="O243" s="18">
        <v>102.85158737322828</v>
      </c>
      <c r="P243" s="18">
        <v>102.90303889267462</v>
      </c>
      <c r="Q243" s="64">
        <v>5.16</v>
      </c>
      <c r="R243" s="18">
        <v>102.84376589256242</v>
      </c>
      <c r="S243" s="18">
        <v>102.89521349931206</v>
      </c>
      <c r="T243" s="43">
        <v>5.16</v>
      </c>
      <c r="U243" s="18">
        <v>102.83615544635113</v>
      </c>
      <c r="V243" s="18">
        <v>102.88759924597412</v>
      </c>
      <c r="W243" s="43">
        <v>5.16</v>
      </c>
      <c r="X243" s="18">
        <v>102.58463532977693</v>
      </c>
      <c r="Y243" s="18">
        <v>102.63595330643014</v>
      </c>
      <c r="Z243" s="43">
        <v>5.18</v>
      </c>
      <c r="AA243" s="18">
        <v>102.57762567259533</v>
      </c>
      <c r="AB243" s="18">
        <v>102.62894014266666</v>
      </c>
      <c r="AC243" s="43">
        <v>5.18</v>
      </c>
      <c r="AD243" s="18">
        <v>102.57081308299979</v>
      </c>
      <c r="AE243" s="18">
        <v>102.62212414507232</v>
      </c>
      <c r="AF243" s="43">
        <v>5.18</v>
      </c>
      <c r="AG243" s="18">
        <v>102.56374325909033</v>
      </c>
      <c r="AH243" s="18">
        <v>102.61505078448256</v>
      </c>
      <c r="AI243" s="43">
        <v>5.18</v>
      </c>
      <c r="AJ243" s="18">
        <v>102.55664266101094</v>
      </c>
      <c r="AK243" s="18">
        <v>102.6079466343281</v>
      </c>
      <c r="AL243" s="43">
        <v>5.18</v>
      </c>
      <c r="AM243" s="18">
        <v>102.3101025560928</v>
      </c>
      <c r="AN243" s="18">
        <v>102.36128319769163</v>
      </c>
      <c r="AO243" s="43">
        <v>5.2</v>
      </c>
      <c r="AP243" s="18">
        <v>102.80702090603519</v>
      </c>
      <c r="AQ243" s="18">
        <v>102.85845013110074</v>
      </c>
      <c r="AR243" s="43">
        <v>5.158000000000003</v>
      </c>
      <c r="AS243" s="18">
        <v>102.79959176518732</v>
      </c>
      <c r="AT243" s="18">
        <v>102.85101727382423</v>
      </c>
      <c r="AU243" s="43">
        <v>5.158000000000003</v>
      </c>
      <c r="AV243" s="18">
        <v>102.79161695858851</v>
      </c>
      <c r="AW243" s="18">
        <v>102.84303847782742</v>
      </c>
      <c r="AX243" s="43">
        <v>5.158000000000003</v>
      </c>
      <c r="AY243" s="128">
        <v>104.9369753496057</v>
      </c>
      <c r="AZ243" s="128">
        <v>104.98947008464802</v>
      </c>
      <c r="BA243" s="43">
        <v>4.9800000000000004</v>
      </c>
      <c r="BB243" s="18">
        <v>104.92256304842859</v>
      </c>
      <c r="BC243" s="18">
        <v>104.97505057371544</v>
      </c>
      <c r="BD243" s="43">
        <v>4.9800000000000004</v>
      </c>
      <c r="BE243" s="18">
        <v>104.90809040975037</v>
      </c>
      <c r="BF243" s="18">
        <v>104.96057069509791</v>
      </c>
      <c r="BG243" s="43">
        <v>4.9800000000000004</v>
      </c>
      <c r="BH243" s="18">
        <v>105.70024585761125</v>
      </c>
      <c r="BI243" s="18">
        <v>105.75312241882065</v>
      </c>
      <c r="BJ243" s="43">
        <v>4.9140000000000015</v>
      </c>
      <c r="BK243" s="18">
        <v>105.68316203194163</v>
      </c>
      <c r="BL243" s="18">
        <v>105.73603004696511</v>
      </c>
      <c r="BM243" s="43">
        <v>4.9140000000000015</v>
      </c>
      <c r="BN243" s="18">
        <v>105.66711649449991</v>
      </c>
      <c r="BO243" s="18">
        <v>105.71997648274127</v>
      </c>
      <c r="BP243" s="43">
        <v>4.9140000000000015</v>
      </c>
      <c r="BQ243" s="18">
        <v>105.81981156828044</v>
      </c>
      <c r="BR243" s="18">
        <v>105.87274794225156</v>
      </c>
      <c r="BS243" s="43">
        <v>4.8999999999999986</v>
      </c>
      <c r="BT243" s="18">
        <v>105.80197563368297</v>
      </c>
      <c r="BU243" s="18">
        <v>105.85490308522557</v>
      </c>
      <c r="BV243" s="43">
        <v>4.8999999999999986</v>
      </c>
      <c r="BW243" s="18">
        <v>105.78580260538953</v>
      </c>
      <c r="BX243" s="18">
        <v>105.83872196637272</v>
      </c>
      <c r="BY243" s="43">
        <v>4.8999999999999986</v>
      </c>
      <c r="BZ243" s="20">
        <v>105.70746655244528</v>
      </c>
      <c r="CA243" s="20">
        <v>105.76034672580818</v>
      </c>
      <c r="CB243" s="21">
        <v>4.9049999999999994</v>
      </c>
      <c r="CC243" s="18">
        <v>105.6901894311233</v>
      </c>
      <c r="CD243" s="18">
        <v>105.7430609616041</v>
      </c>
      <c r="CE243" s="43">
        <v>4.9049999999999994</v>
      </c>
      <c r="CF243" s="18">
        <v>105.67226396711541</v>
      </c>
      <c r="CG243" s="18">
        <v>105.72512653038059</v>
      </c>
      <c r="CH243" s="166">
        <v>4.9049999999999994</v>
      </c>
      <c r="CI243" s="18">
        <v>104.50378620686635</v>
      </c>
      <c r="CJ243" s="18">
        <v>104.55606423898584</v>
      </c>
      <c r="CK243" s="43">
        <v>5.0020000000000016</v>
      </c>
      <c r="CL243" s="18">
        <v>104.48949375333994</v>
      </c>
      <c r="CM243" s="18">
        <v>104.54176463565777</v>
      </c>
      <c r="CN243" s="43">
        <v>5.0020000000000016</v>
      </c>
      <c r="CO243" s="18">
        <v>104.47514120241338</v>
      </c>
      <c r="CP243" s="18">
        <v>104.5274049048658</v>
      </c>
      <c r="CQ243" s="43">
        <v>5.0020000000000016</v>
      </c>
      <c r="CR243" s="18">
        <v>102.79867126563369</v>
      </c>
      <c r="CS243" s="18">
        <v>102.85009631379057</v>
      </c>
      <c r="CT243" s="43">
        <v>5.1459999999999999</v>
      </c>
      <c r="CU243" s="18">
        <v>102.78965558949223</v>
      </c>
      <c r="CV243" s="18">
        <v>102.84107612755599</v>
      </c>
      <c r="CW243" s="43">
        <v>5.1459999999999999</v>
      </c>
      <c r="CX243" s="18">
        <v>102.78089362027458</v>
      </c>
      <c r="CY243" s="18">
        <v>102.83230977516216</v>
      </c>
      <c r="CZ243" s="43">
        <v>5.1459999999999999</v>
      </c>
      <c r="DA243" s="18">
        <v>102.7718010626003</v>
      </c>
      <c r="DB243" s="18">
        <v>102.82321266893477</v>
      </c>
      <c r="DC243" s="43">
        <v>5.1459999999999999</v>
      </c>
      <c r="DD243" s="166">
        <v>102.15609239445789</v>
      </c>
      <c r="DE243" s="166">
        <v>102.2071959924541</v>
      </c>
      <c r="DF243" s="43">
        <v>5.1999999999999984</v>
      </c>
      <c r="DG243" s="18">
        <v>102.14939725788275</v>
      </c>
      <c r="DH243" s="18">
        <v>102.20049750663607</v>
      </c>
      <c r="DI243" s="43">
        <v>5.1999999999999984</v>
      </c>
      <c r="DJ243">
        <v>102.7000806677396</v>
      </c>
      <c r="DK243">
        <v>102.75145639593757</v>
      </c>
      <c r="DL243">
        <v>5.1499999999999986</v>
      </c>
      <c r="DM243" s="166">
        <v>103.4313370175137</v>
      </c>
      <c r="DN243" s="166">
        <v>103.48307855679209</v>
      </c>
      <c r="DO243" s="166">
        <v>5.0840000000000014</v>
      </c>
      <c r="DP243" s="43">
        <v>100.38069631747585</v>
      </c>
      <c r="DQ243" s="43">
        <v>100.43091177336252</v>
      </c>
      <c r="DR243" s="43">
        <v>5.3599999999999977</v>
      </c>
      <c r="DS243" s="18">
        <v>100.37932301219008</v>
      </c>
      <c r="DT243" s="18">
        <v>100.42953778108063</v>
      </c>
      <c r="DU243" s="43">
        <v>5.3599999999999977</v>
      </c>
    </row>
    <row r="244" spans="1:125" x14ac:dyDescent="0.35">
      <c r="A244" s="9" t="s">
        <v>188</v>
      </c>
      <c r="B244" s="22" t="s">
        <v>149</v>
      </c>
      <c r="C244" s="23">
        <v>42646</v>
      </c>
      <c r="D244" s="23">
        <v>49951</v>
      </c>
      <c r="E244" s="31">
        <v>5.4</v>
      </c>
      <c r="F244" s="18">
        <v>103.12403934708503</v>
      </c>
      <c r="G244" s="18">
        <v>103.17562716066536</v>
      </c>
      <c r="H244" s="43">
        <v>5.14</v>
      </c>
      <c r="I244" s="18">
        <v>102.37421929918139</v>
      </c>
      <c r="J244" s="18">
        <v>102.42543201518897</v>
      </c>
      <c r="K244" s="43">
        <v>5.2</v>
      </c>
      <c r="L244" s="18">
        <v>103.85682788807111</v>
      </c>
      <c r="M244" s="18">
        <v>103.90878227921071</v>
      </c>
      <c r="N244" s="64">
        <v>5.08</v>
      </c>
      <c r="O244" s="18">
        <v>102.85402443032629</v>
      </c>
      <c r="P244" s="18">
        <v>102.90547716891074</v>
      </c>
      <c r="Q244" s="64">
        <v>5.16</v>
      </c>
      <c r="R244" s="18">
        <v>102.84621385903043</v>
      </c>
      <c r="S244" s="18">
        <v>102.89766269037561</v>
      </c>
      <c r="T244" s="43">
        <v>5.16</v>
      </c>
      <c r="U244" s="18">
        <v>102.83861402783916</v>
      </c>
      <c r="V244" s="18">
        <v>102.89005905736784</v>
      </c>
      <c r="W244" s="43">
        <v>5.16</v>
      </c>
      <c r="X244" s="18">
        <v>102.58689002250755</v>
      </c>
      <c r="Y244" s="18">
        <v>102.63820912707108</v>
      </c>
      <c r="Z244" s="43">
        <v>5.18</v>
      </c>
      <c r="AA244" s="18">
        <v>102.57989017975672</v>
      </c>
      <c r="AB244" s="18">
        <v>102.63120578264804</v>
      </c>
      <c r="AC244" s="43">
        <v>5.18</v>
      </c>
      <c r="AD244" s="18">
        <v>102.57308712867172</v>
      </c>
      <c r="AE244" s="18">
        <v>102.62439932833588</v>
      </c>
      <c r="AF244" s="43">
        <v>5.18</v>
      </c>
      <c r="AG244" s="18">
        <v>102.56602720343427</v>
      </c>
      <c r="AH244" s="18">
        <v>102.61733587136996</v>
      </c>
      <c r="AI244" s="43">
        <v>5.18</v>
      </c>
      <c r="AJ244" s="18">
        <v>102.55893654711468</v>
      </c>
      <c r="AK244" s="18">
        <v>102.61024166794866</v>
      </c>
      <c r="AL244" s="43">
        <v>5.18</v>
      </c>
      <c r="AM244" s="18">
        <v>102.31218844380913</v>
      </c>
      <c r="AN244" s="18">
        <v>102.36337012887357</v>
      </c>
      <c r="AO244" s="43">
        <v>5.2</v>
      </c>
      <c r="AP244" s="18">
        <v>102.80957571684016</v>
      </c>
      <c r="AQ244" s="18">
        <v>102.86100621995013</v>
      </c>
      <c r="AR244" s="43">
        <v>5.158000000000003</v>
      </c>
      <c r="AS244" s="18">
        <v>102.80215693416542</v>
      </c>
      <c r="AT244" s="18">
        <v>102.85358372602843</v>
      </c>
      <c r="AU244" s="43">
        <v>5.158000000000003</v>
      </c>
      <c r="AV244" s="18">
        <v>102.7941932465411</v>
      </c>
      <c r="AW244" s="18">
        <v>102.84561605456838</v>
      </c>
      <c r="AX244" s="43">
        <v>5.158000000000003</v>
      </c>
      <c r="AY244" s="128">
        <v>104.94161164942786</v>
      </c>
      <c r="AZ244" s="128">
        <v>104.99410870377974</v>
      </c>
      <c r="BA244" s="43">
        <v>4.9800000000000004</v>
      </c>
      <c r="BB244" s="18">
        <v>104.92721875824931</v>
      </c>
      <c r="BC244" s="18">
        <v>104.97970861255558</v>
      </c>
      <c r="BD244" s="43">
        <v>4.9800000000000004</v>
      </c>
      <c r="BE244" s="18">
        <v>104.91276561083018</v>
      </c>
      <c r="BF244" s="18">
        <v>104.96524823494765</v>
      </c>
      <c r="BG244" s="43">
        <v>4.9800000000000004</v>
      </c>
      <c r="BH244" s="18">
        <v>105.70574176027817</v>
      </c>
      <c r="BI244" s="18">
        <v>105.75862107081358</v>
      </c>
      <c r="BJ244" s="43">
        <v>4.9140000000000015</v>
      </c>
      <c r="BK244" s="18">
        <v>105.68868064147257</v>
      </c>
      <c r="BL244" s="18">
        <v>105.74155141718116</v>
      </c>
      <c r="BM244" s="43">
        <v>4.9140000000000015</v>
      </c>
      <c r="BN244" s="18">
        <v>105.67265643086034</v>
      </c>
      <c r="BO244" s="18">
        <v>105.72551919045557</v>
      </c>
      <c r="BP244" s="43">
        <v>4.9140000000000015</v>
      </c>
      <c r="BQ244" s="18">
        <v>105.82554947002916</v>
      </c>
      <c r="BR244" s="18">
        <v>105.87848871438635</v>
      </c>
      <c r="BS244" s="43">
        <v>4.8999999999999986</v>
      </c>
      <c r="BT244" s="18">
        <v>105.80773717527187</v>
      </c>
      <c r="BU244" s="18">
        <v>105.86066750902637</v>
      </c>
      <c r="BV244" s="43">
        <v>4.8999999999999986</v>
      </c>
      <c r="BW244" s="18">
        <v>105.79158558279401</v>
      </c>
      <c r="BX244" s="18">
        <v>105.84450783671237</v>
      </c>
      <c r="BY244" s="43">
        <v>4.8999999999999986</v>
      </c>
      <c r="BZ244" s="63">
        <v>105.71321031814425</v>
      </c>
      <c r="CA244" s="63">
        <v>105.76609336482666</v>
      </c>
      <c r="CB244" s="21">
        <v>4.9049999999999994</v>
      </c>
      <c r="CC244" s="18">
        <v>105.69595611907884</v>
      </c>
      <c r="CD244" s="18">
        <v>105.74883053434601</v>
      </c>
      <c r="CE244" s="43">
        <v>4.9049999999999994</v>
      </c>
      <c r="CF244" s="18">
        <v>105.67805443751004</v>
      </c>
      <c r="CG244" s="18">
        <v>105.73091989745876</v>
      </c>
      <c r="CH244" s="166">
        <v>4.9049999999999994</v>
      </c>
      <c r="CI244" s="18">
        <v>104.50838389738924</v>
      </c>
      <c r="CJ244" s="18">
        <v>104.56066422950398</v>
      </c>
      <c r="CK244" s="43">
        <v>5.0020000000000016</v>
      </c>
      <c r="CL244" s="18">
        <v>104.49411077639003</v>
      </c>
      <c r="CM244" s="18">
        <v>104.54638396837422</v>
      </c>
      <c r="CN244" s="43">
        <v>5.0020000000000016</v>
      </c>
      <c r="CO244" s="18">
        <v>104.47977763928078</v>
      </c>
      <c r="CP244" s="18">
        <v>104.53204366111133</v>
      </c>
      <c r="CQ244" s="43">
        <v>5.0020000000000016</v>
      </c>
      <c r="CR244" s="18">
        <v>102.80157125881804</v>
      </c>
      <c r="CS244" s="18">
        <v>102.85299775769688</v>
      </c>
      <c r="CT244" s="43">
        <v>5.1459999999999999</v>
      </c>
      <c r="CU244" s="18">
        <v>102.79256812404053</v>
      </c>
      <c r="CV244" s="18">
        <v>102.84399011910007</v>
      </c>
      <c r="CW244" s="43">
        <v>5.1459999999999999</v>
      </c>
      <c r="CX244" s="18">
        <v>102.7838183432648</v>
      </c>
      <c r="CY244" s="18">
        <v>102.83523596124542</v>
      </c>
      <c r="CZ244" s="43">
        <v>5.1459999999999999</v>
      </c>
      <c r="DA244" s="18">
        <v>102.77473843390148</v>
      </c>
      <c r="DB244" s="18">
        <v>102.8261515096563</v>
      </c>
      <c r="DC244" s="43">
        <v>5.1459999999999999</v>
      </c>
      <c r="DD244" s="166">
        <v>102.15839473780217</v>
      </c>
      <c r="DE244" s="166">
        <v>102.20949948754594</v>
      </c>
      <c r="DF244" s="43">
        <v>5.1999999999999984</v>
      </c>
      <c r="DG244" s="18">
        <v>102.15170901099572</v>
      </c>
      <c r="DH244" s="18">
        <v>102.20281041620382</v>
      </c>
      <c r="DI244" s="43">
        <v>5.1999999999999984</v>
      </c>
      <c r="DJ244">
        <v>102.70300672918067</v>
      </c>
      <c r="DK244">
        <v>102.75438392114124</v>
      </c>
      <c r="DL244">
        <v>5.1499999999999986</v>
      </c>
      <c r="DM244" s="166">
        <v>103.43509102093591</v>
      </c>
      <c r="DN244" s="166">
        <v>103.48683443815499</v>
      </c>
      <c r="DO244" s="166">
        <v>5.0840000000000014</v>
      </c>
      <c r="DP244" s="43">
        <v>100.38115276074635</v>
      </c>
      <c r="DQ244" s="43">
        <v>100.43136844496883</v>
      </c>
      <c r="DR244" s="43">
        <v>5.3599999999999977</v>
      </c>
      <c r="DS244" s="18">
        <v>100.37978144415837</v>
      </c>
      <c r="DT244" s="18">
        <v>100.42999644237955</v>
      </c>
      <c r="DU244" s="43">
        <v>5.3599999999999977</v>
      </c>
    </row>
    <row r="245" spans="1:125" x14ac:dyDescent="0.35">
      <c r="A245" s="9" t="s">
        <v>189</v>
      </c>
      <c r="B245" s="22" t="s">
        <v>149</v>
      </c>
      <c r="C245" s="23">
        <v>42656</v>
      </c>
      <c r="D245" s="23">
        <v>49961</v>
      </c>
      <c r="E245" s="31">
        <v>5.4</v>
      </c>
      <c r="F245" s="18">
        <v>103.12665403197443</v>
      </c>
      <c r="G245" s="18">
        <v>103.17824315355119</v>
      </c>
      <c r="H245" s="43">
        <v>5.14</v>
      </c>
      <c r="I245" s="18">
        <v>102.37621507316925</v>
      </c>
      <c r="J245" s="18">
        <v>102.42742878756303</v>
      </c>
      <c r="K245" s="43">
        <v>5.2</v>
      </c>
      <c r="L245" s="18">
        <v>103.86010939466178</v>
      </c>
      <c r="M245" s="18">
        <v>103.91206542737545</v>
      </c>
      <c r="N245" s="64">
        <v>5.08</v>
      </c>
      <c r="O245" s="18">
        <v>102.85645808822677</v>
      </c>
      <c r="P245" s="18">
        <v>102.90791204424889</v>
      </c>
      <c r="Q245" s="64">
        <v>5.16</v>
      </c>
      <c r="R245" s="18">
        <v>102.84865841108459</v>
      </c>
      <c r="S245" s="18">
        <v>102.90010846531723</v>
      </c>
      <c r="T245" s="43">
        <v>5.16</v>
      </c>
      <c r="U245" s="18">
        <v>102.84106918010752</v>
      </c>
      <c r="V245" s="18">
        <v>102.89251543782643</v>
      </c>
      <c r="W245" s="43">
        <v>5.16</v>
      </c>
      <c r="X245" s="18">
        <v>102.5891415583754</v>
      </c>
      <c r="Y245" s="18">
        <v>102.64046178927003</v>
      </c>
      <c r="Z245" s="43">
        <v>5.18</v>
      </c>
      <c r="AA245" s="18">
        <v>102.58215151631389</v>
      </c>
      <c r="AB245" s="18">
        <v>102.63346825043909</v>
      </c>
      <c r="AC245" s="43">
        <v>5.18</v>
      </c>
      <c r="AD245" s="18">
        <v>102.57535799038425</v>
      </c>
      <c r="AE245" s="18">
        <v>102.62667132604727</v>
      </c>
      <c r="AF245" s="43">
        <v>5.18</v>
      </c>
      <c r="AG245" s="18">
        <v>102.56830794995938</v>
      </c>
      <c r="AH245" s="18">
        <v>102.61961775883879</v>
      </c>
      <c r="AI245" s="43">
        <v>5.18</v>
      </c>
      <c r="AJ245" s="18">
        <v>102.56122722147988</v>
      </c>
      <c r="AK245" s="18">
        <v>102.61253348822399</v>
      </c>
      <c r="AL245" s="43">
        <v>5.18</v>
      </c>
      <c r="AM245" s="18">
        <v>102.31427139988688</v>
      </c>
      <c r="AN245" s="18">
        <v>102.36545412695034</v>
      </c>
      <c r="AO245" s="43">
        <v>5.2</v>
      </c>
      <c r="AP245" s="18">
        <v>102.31956975683835</v>
      </c>
      <c r="AQ245" s="18">
        <v>102.37075513440554</v>
      </c>
      <c r="AR245" s="43">
        <v>5.1990000000000034</v>
      </c>
      <c r="AS245" s="18">
        <v>102.80471852662438</v>
      </c>
      <c r="AT245" s="18">
        <v>102.85614659992434</v>
      </c>
      <c r="AU245" s="43">
        <v>5.158000000000003</v>
      </c>
      <c r="AV245" s="18">
        <v>102.79676594247177</v>
      </c>
      <c r="AW245" s="18">
        <v>102.84819003749051</v>
      </c>
      <c r="AX245" s="43">
        <v>5.158000000000003</v>
      </c>
      <c r="AY245" s="128">
        <v>104.94624170523856</v>
      </c>
      <c r="AZ245" s="128">
        <v>104.99874107577645</v>
      </c>
      <c r="BA245" s="43">
        <v>4.9800000000000004</v>
      </c>
      <c r="BB245" s="18">
        <v>104.93186819791788</v>
      </c>
      <c r="BC245" s="18">
        <v>104.98436037810693</v>
      </c>
      <c r="BD245" s="43">
        <v>4.9800000000000004</v>
      </c>
      <c r="BE245" s="18">
        <v>104.91743451550768</v>
      </c>
      <c r="BF245" s="18">
        <v>104.96991947524529</v>
      </c>
      <c r="BG245" s="43">
        <v>4.9800000000000004</v>
      </c>
      <c r="BH245" s="18">
        <v>105.71123035809913</v>
      </c>
      <c r="BI245" s="18">
        <v>105.76411241430628</v>
      </c>
      <c r="BJ245" s="43">
        <v>4.9140000000000015</v>
      </c>
      <c r="BK245" s="18">
        <v>105.69419191597689</v>
      </c>
      <c r="BL245" s="18">
        <v>105.74706544870124</v>
      </c>
      <c r="BM245" s="43">
        <v>4.9140000000000015</v>
      </c>
      <c r="BN245" s="18">
        <v>105.67818900384775</v>
      </c>
      <c r="BO245" s="18">
        <v>105.7310545311133</v>
      </c>
      <c r="BP245" s="43">
        <v>4.9140000000000015</v>
      </c>
      <c r="BQ245" s="18">
        <v>105.8312797667331</v>
      </c>
      <c r="BR245" s="18">
        <v>105.88422187767193</v>
      </c>
      <c r="BS245" s="43">
        <v>4.8999999999999986</v>
      </c>
      <c r="BT245" s="18">
        <v>105.81349108048366</v>
      </c>
      <c r="BU245" s="18">
        <v>105.86642429262997</v>
      </c>
      <c r="BV245" s="43">
        <v>4.8999999999999986</v>
      </c>
      <c r="BW245" s="18">
        <v>105.79736089541025</v>
      </c>
      <c r="BX245" s="18">
        <v>105.85028603842946</v>
      </c>
      <c r="BY245" s="43">
        <v>4.8999999999999986</v>
      </c>
      <c r="BZ245" s="63">
        <v>105.17661486868491</v>
      </c>
      <c r="CA245" s="63">
        <v>105.22922948342662</v>
      </c>
      <c r="CB245" s="21">
        <v>4.9499999999999993</v>
      </c>
      <c r="CC245" s="18">
        <v>105.70171515613592</v>
      </c>
      <c r="CD245" s="18">
        <v>105.75459245236209</v>
      </c>
      <c r="CE245" s="43">
        <v>4.9049999999999994</v>
      </c>
      <c r="CF245" s="18">
        <v>105.68383722545306</v>
      </c>
      <c r="CG245" s="18">
        <v>105.73670557824218</v>
      </c>
      <c r="CH245" s="166">
        <v>4.9049999999999994</v>
      </c>
      <c r="CI245" s="18">
        <v>104.51297536889744</v>
      </c>
      <c r="CJ245" s="18">
        <v>104.56525799789638</v>
      </c>
      <c r="CK245" s="43">
        <v>5.0020000000000016</v>
      </c>
      <c r="CL245" s="18">
        <v>104.49872155427562</v>
      </c>
      <c r="CM245" s="18">
        <v>104.55099705280202</v>
      </c>
      <c r="CN245" s="43">
        <v>5.0020000000000016</v>
      </c>
      <c r="CO245" s="18">
        <v>104.4844078047238</v>
      </c>
      <c r="CP245" s="18">
        <v>104.53667614279519</v>
      </c>
      <c r="CQ245" s="43">
        <v>5.0020000000000016</v>
      </c>
      <c r="CR245" s="18">
        <v>102.8044672179322</v>
      </c>
      <c r="CS245" s="18">
        <v>102.85589516551495</v>
      </c>
      <c r="CT245" s="43">
        <v>5.1459999999999999</v>
      </c>
      <c r="CU245" s="18">
        <v>102.79547660707286</v>
      </c>
      <c r="CV245" s="18">
        <v>102.84690005710141</v>
      </c>
      <c r="CW245" s="43">
        <v>5.1459999999999999</v>
      </c>
      <c r="CX245" s="18">
        <v>102.7867389977842</v>
      </c>
      <c r="CY245" s="18">
        <v>102.83815807682261</v>
      </c>
      <c r="CZ245" s="43">
        <v>5.1459999999999999</v>
      </c>
      <c r="DA245" s="18">
        <v>102.77767171913723</v>
      </c>
      <c r="DB245" s="18">
        <v>102.82908626226836</v>
      </c>
      <c r="DC245" s="43">
        <v>5.1459999999999999</v>
      </c>
      <c r="DD245" s="166">
        <v>102.16069384528744</v>
      </c>
      <c r="DE245" s="166">
        <v>102.21179974516001</v>
      </c>
      <c r="DF245" s="43">
        <v>5.1999999999999984</v>
      </c>
      <c r="DG245" s="18">
        <v>102.15401751502455</v>
      </c>
      <c r="DH245" s="18">
        <v>102.20512007506207</v>
      </c>
      <c r="DI245" s="43">
        <v>5.1999999999999984</v>
      </c>
      <c r="DJ245">
        <v>102.14685057130838</v>
      </c>
      <c r="DK245">
        <v>102.19794954608142</v>
      </c>
      <c r="DL245">
        <v>5.1999999999999984</v>
      </c>
      <c r="DM245" s="166">
        <v>103.43883986439735</v>
      </c>
      <c r="DN245" s="166">
        <v>103.49058515697584</v>
      </c>
      <c r="DO245" s="166">
        <v>5.0840000000000014</v>
      </c>
      <c r="DP245" s="43">
        <v>100.38160854303655</v>
      </c>
      <c r="DQ245" s="43">
        <v>100.43182445526418</v>
      </c>
      <c r="DR245" s="43">
        <v>5.3599999999999977</v>
      </c>
      <c r="DS245" s="18">
        <v>100.3802392122665</v>
      </c>
      <c r="DT245" s="18">
        <v>100.43045443948624</v>
      </c>
      <c r="DU245" s="43">
        <v>5.3599999999999977</v>
      </c>
    </row>
    <row r="246" spans="1:125" x14ac:dyDescent="0.35">
      <c r="A246" s="9" t="s">
        <v>240</v>
      </c>
      <c r="B246" s="22" t="s">
        <v>149</v>
      </c>
      <c r="C246" s="23">
        <v>42930</v>
      </c>
      <c r="D246" s="23">
        <v>50235</v>
      </c>
      <c r="E246" s="31">
        <v>5.2</v>
      </c>
      <c r="F246" s="18"/>
      <c r="G246" s="18"/>
      <c r="H246" s="43"/>
      <c r="I246" s="18"/>
      <c r="J246" s="18"/>
      <c r="K246" s="43"/>
      <c r="L246" s="18"/>
      <c r="M246" s="18"/>
      <c r="N246" s="64"/>
      <c r="O246" s="18">
        <v>99.949999999999974</v>
      </c>
      <c r="P246" s="18">
        <v>99.999999999999972</v>
      </c>
      <c r="Q246" s="64">
        <v>5.2</v>
      </c>
      <c r="R246" s="18">
        <v>99.949999999999974</v>
      </c>
      <c r="S246" s="18">
        <v>99.999999999999972</v>
      </c>
      <c r="T246" s="43">
        <v>5.2</v>
      </c>
      <c r="U246" s="18">
        <v>99.95</v>
      </c>
      <c r="V246" s="18">
        <v>100</v>
      </c>
      <c r="W246" s="43">
        <v>5.2</v>
      </c>
      <c r="X246" s="18">
        <v>99.705390633694179</v>
      </c>
      <c r="Y246" s="18">
        <v>99.755268267828086</v>
      </c>
      <c r="Z246" s="43">
        <v>5.22</v>
      </c>
      <c r="AA246" s="18">
        <v>99.705997416885396</v>
      </c>
      <c r="AB246" s="18">
        <v>99.755875354562676</v>
      </c>
      <c r="AC246" s="43">
        <v>5.22</v>
      </c>
      <c r="AD246" s="18">
        <v>99.706587160351532</v>
      </c>
      <c r="AE246" s="18">
        <v>99.756465393048046</v>
      </c>
      <c r="AF246" s="43">
        <v>5.22</v>
      </c>
      <c r="AG246" s="18">
        <v>99.707199191684538</v>
      </c>
      <c r="AH246" s="18">
        <v>99.75707773054981</v>
      </c>
      <c r="AI246" s="43">
        <v>5.22</v>
      </c>
      <c r="AJ246" s="18">
        <v>100.19297809681251</v>
      </c>
      <c r="AK246" s="18">
        <v>100.24309964663583</v>
      </c>
      <c r="AL246" s="43">
        <v>5.18</v>
      </c>
      <c r="AM246" s="18">
        <v>99.95</v>
      </c>
      <c r="AN246" s="18">
        <v>100</v>
      </c>
      <c r="AO246" s="43">
        <v>5.2</v>
      </c>
      <c r="AP246" s="18">
        <v>99.962069958112707</v>
      </c>
      <c r="AQ246" s="18">
        <v>100.01207599611075</v>
      </c>
      <c r="AR246" s="43">
        <v>5.1990000000000034</v>
      </c>
      <c r="AS246" s="18">
        <v>99.962040721344977</v>
      </c>
      <c r="AT246" s="18">
        <v>100.01204674471732</v>
      </c>
      <c r="AU246" s="43">
        <v>5.1990000000000034</v>
      </c>
      <c r="AV246" s="18">
        <v>99.96200933612397</v>
      </c>
      <c r="AW246" s="18">
        <v>100.01201534379587</v>
      </c>
      <c r="AX246" s="43">
        <v>5.1990000000000034</v>
      </c>
      <c r="AY246" s="128">
        <v>102.137500230481</v>
      </c>
      <c r="AZ246" s="128">
        <v>102.18859452774487</v>
      </c>
      <c r="BA246" s="43">
        <v>5.0200000000000005</v>
      </c>
      <c r="BB246" s="18">
        <v>102.13160783669424</v>
      </c>
      <c r="BC246" s="18">
        <v>102.18269918628738</v>
      </c>
      <c r="BD246" s="43">
        <v>5.0200000000000005</v>
      </c>
      <c r="BE246" s="18">
        <v>102.12569057811805</v>
      </c>
      <c r="BF246" s="18">
        <v>102.17677896760185</v>
      </c>
      <c r="BG246" s="43">
        <v>5.0200000000000005</v>
      </c>
      <c r="BH246" s="18">
        <v>102.89423231522392</v>
      </c>
      <c r="BI246" s="18">
        <v>102.94570516780782</v>
      </c>
      <c r="BJ246" s="43">
        <v>4.9570000000000016</v>
      </c>
      <c r="BK246" s="18">
        <v>102.8860830923301</v>
      </c>
      <c r="BL246" s="18">
        <v>102.93755186826422</v>
      </c>
      <c r="BM246" s="43">
        <v>4.9570000000000016</v>
      </c>
      <c r="BN246" s="18">
        <v>102.87842888340136</v>
      </c>
      <c r="BO246" s="18">
        <v>102.9298938303165</v>
      </c>
      <c r="BP246" s="43">
        <v>4.9570000000000016</v>
      </c>
      <c r="BQ246" s="18">
        <v>102.95573001509051</v>
      </c>
      <c r="BR246" s="18">
        <v>103.00723363190646</v>
      </c>
      <c r="BS246" s="43">
        <v>4.9499999999999984</v>
      </c>
      <c r="BT246" s="18">
        <v>103.56092910721033</v>
      </c>
      <c r="BU246" s="18">
        <v>103.6127354749478</v>
      </c>
      <c r="BV246" s="43">
        <v>4.8999999999999986</v>
      </c>
      <c r="BW246" s="18">
        <v>103.55159638677213</v>
      </c>
      <c r="BX246" s="18">
        <v>103.60339808581503</v>
      </c>
      <c r="BY246" s="43">
        <v>4.8999999999999986</v>
      </c>
      <c r="BZ246" s="63">
        <v>102.93095780970238</v>
      </c>
      <c r="CA246" s="63">
        <v>102.98244903421948</v>
      </c>
      <c r="CB246" s="21">
        <v>4.9499999999999993</v>
      </c>
      <c r="CC246" s="18">
        <v>102.92263381290465</v>
      </c>
      <c r="CD246" s="18">
        <v>102.97412087334132</v>
      </c>
      <c r="CE246" s="43">
        <v>4.9499999999999993</v>
      </c>
      <c r="CF246" s="18">
        <v>102.91399713215841</v>
      </c>
      <c r="CG246" s="18">
        <v>102.96547987209446</v>
      </c>
      <c r="CH246" s="166">
        <v>4.9499999999999993</v>
      </c>
      <c r="CI246" s="18">
        <v>101.73341916564193</v>
      </c>
      <c r="CJ246" s="18">
        <v>101.78431132130258</v>
      </c>
      <c r="CK246" s="43">
        <v>5.0480000000000018</v>
      </c>
      <c r="CL246" s="18">
        <v>101.7282164010869</v>
      </c>
      <c r="CM246" s="18">
        <v>101.77910595406392</v>
      </c>
      <c r="CN246" s="43">
        <v>5.0480000000000018</v>
      </c>
      <c r="CO246" s="18">
        <v>101.72299156064862</v>
      </c>
      <c r="CP246" s="18">
        <v>101.77387849989857</v>
      </c>
      <c r="CQ246" s="43">
        <v>5.0480000000000018</v>
      </c>
      <c r="CR246" s="18">
        <v>100.01901361169658</v>
      </c>
      <c r="CS246" s="18">
        <v>100.06904813576446</v>
      </c>
      <c r="CT246" s="43">
        <v>5.194</v>
      </c>
      <c r="CU246" s="18">
        <v>100.01881089435952</v>
      </c>
      <c r="CV246" s="18">
        <v>100.06884531701802</v>
      </c>
      <c r="CW246" s="43">
        <v>5.194</v>
      </c>
      <c r="CX246" s="18">
        <v>100.01861387391573</v>
      </c>
      <c r="CY246" s="18">
        <v>100.06864819801473</v>
      </c>
      <c r="CZ246" s="43">
        <v>5.194</v>
      </c>
      <c r="DA246" s="18">
        <v>100.01840941191074</v>
      </c>
      <c r="DB246" s="18">
        <v>100.0684436337276</v>
      </c>
      <c r="DC246" s="43">
        <v>5.194</v>
      </c>
      <c r="DD246" s="166">
        <v>99.950000000000031</v>
      </c>
      <c r="DE246" s="166">
        <v>100.00000000000003</v>
      </c>
      <c r="DF246" s="43">
        <v>5.1999999999999984</v>
      </c>
      <c r="DG246" s="18">
        <v>99.950000000000031</v>
      </c>
      <c r="DH246" s="18">
        <v>100.00000000000003</v>
      </c>
      <c r="DI246" s="43">
        <v>5.1999999999999984</v>
      </c>
      <c r="DJ246">
        <v>99.950000000000031</v>
      </c>
      <c r="DK246">
        <v>100.00000000000003</v>
      </c>
      <c r="DL246">
        <v>5.1999999999999984</v>
      </c>
      <c r="DM246" s="166">
        <v>100.65146650279306</v>
      </c>
      <c r="DN246" s="166">
        <v>100.70181741149879</v>
      </c>
      <c r="DO246" s="166">
        <v>5.1380000000000017</v>
      </c>
      <c r="DP246" s="43">
        <v>97.519561945906929</v>
      </c>
      <c r="DQ246" s="43">
        <v>97.568346118966403</v>
      </c>
      <c r="DR246" s="43">
        <v>5.4199999999999973</v>
      </c>
      <c r="DS246" s="18">
        <v>97.526727285166729</v>
      </c>
      <c r="DT246" s="18">
        <v>97.575515042688068</v>
      </c>
      <c r="DU246" s="43">
        <v>5.4199999999999973</v>
      </c>
    </row>
    <row r="247" spans="1:125" x14ac:dyDescent="0.35">
      <c r="A247" s="9" t="s">
        <v>90</v>
      </c>
      <c r="B247" s="22" t="s">
        <v>9</v>
      </c>
      <c r="C247" s="23">
        <v>39289</v>
      </c>
      <c r="D247" s="23">
        <v>50247</v>
      </c>
      <c r="E247" s="31">
        <v>5.22</v>
      </c>
      <c r="F247" s="18"/>
      <c r="G247" s="18"/>
      <c r="H247" s="43"/>
      <c r="I247" s="18"/>
      <c r="J247" s="18"/>
      <c r="K247" s="43"/>
      <c r="L247" s="18"/>
      <c r="M247" s="18"/>
      <c r="N247" s="64"/>
      <c r="O247" s="18"/>
      <c r="P247" s="18"/>
      <c r="Q247" s="64"/>
      <c r="R247" s="18"/>
      <c r="S247" s="18"/>
      <c r="T247" s="43"/>
      <c r="U247" s="18"/>
      <c r="V247" s="18"/>
      <c r="W247" s="43"/>
      <c r="X247" s="18">
        <v>99.95</v>
      </c>
      <c r="Y247" s="18">
        <v>100</v>
      </c>
      <c r="Z247" s="43">
        <v>5.22</v>
      </c>
      <c r="AA247" s="18">
        <v>99.95</v>
      </c>
      <c r="AB247" s="18">
        <v>100</v>
      </c>
      <c r="AC247" s="43">
        <v>5.22</v>
      </c>
      <c r="AD247" s="18">
        <v>99.950000000000017</v>
      </c>
      <c r="AE247" s="18">
        <v>100.00000000000001</v>
      </c>
      <c r="AF247" s="43">
        <v>5.22</v>
      </c>
      <c r="AG247" s="18">
        <v>99.950000000000017</v>
      </c>
      <c r="AH247" s="18">
        <v>100.00000000000001</v>
      </c>
      <c r="AI247" s="43">
        <v>5.22</v>
      </c>
      <c r="AJ247" s="18">
        <v>99.950000000000017</v>
      </c>
      <c r="AK247" s="18">
        <v>100.00000000000001</v>
      </c>
      <c r="AL247" s="43">
        <v>5.22</v>
      </c>
      <c r="AM247" s="18">
        <v>99.706966816745066</v>
      </c>
      <c r="AN247" s="18">
        <v>99.756845239364736</v>
      </c>
      <c r="AO247" s="43">
        <v>5.24</v>
      </c>
      <c r="AP247" s="18">
        <v>99.707596113049703</v>
      </c>
      <c r="AQ247" s="18">
        <v>99.757474850474935</v>
      </c>
      <c r="AR247" s="43">
        <v>5.24</v>
      </c>
      <c r="AS247" s="18">
        <v>100.20477338206565</v>
      </c>
      <c r="AT247" s="18">
        <v>100.25490083248189</v>
      </c>
      <c r="AU247" s="43">
        <v>5.1990000000000034</v>
      </c>
      <c r="AV247" s="18">
        <v>100.20412267258983</v>
      </c>
      <c r="AW247" s="18">
        <v>100.25424979748857</v>
      </c>
      <c r="AX247" s="43">
        <v>5.1990000000000034</v>
      </c>
      <c r="AY247" s="128">
        <v>102.39961624714611</v>
      </c>
      <c r="AZ247" s="128">
        <v>102.4508416679801</v>
      </c>
      <c r="BA247" s="43">
        <v>5.0200000000000005</v>
      </c>
      <c r="BB247" s="18">
        <v>102.39314957437819</v>
      </c>
      <c r="BC247" s="18">
        <v>102.44437176025831</v>
      </c>
      <c r="BD247" s="43">
        <v>5.0200000000000005</v>
      </c>
      <c r="BE247" s="18">
        <v>102.38665561347193</v>
      </c>
      <c r="BF247" s="18">
        <v>102.4378745507473</v>
      </c>
      <c r="BG247" s="43">
        <v>5.0200000000000005</v>
      </c>
      <c r="BH247" s="18">
        <v>103.16223588988717</v>
      </c>
      <c r="BI247" s="18">
        <v>103.21384281129281</v>
      </c>
      <c r="BJ247" s="43">
        <v>4.9570000000000016</v>
      </c>
      <c r="BK247" s="18">
        <v>103.15352296726935</v>
      </c>
      <c r="BL247" s="18">
        <v>103.20512553003437</v>
      </c>
      <c r="BM247" s="43">
        <v>4.9570000000000016</v>
      </c>
      <c r="BN247" s="18">
        <v>103.14533929982451</v>
      </c>
      <c r="BO247" s="18">
        <v>103.19693776870886</v>
      </c>
      <c r="BP247" s="43">
        <v>4.9570000000000016</v>
      </c>
      <c r="BQ247" s="18">
        <v>103.22291368258078</v>
      </c>
      <c r="BR247" s="18">
        <v>103.27455095805981</v>
      </c>
      <c r="BS247" s="43">
        <v>4.9499999999999984</v>
      </c>
      <c r="BT247" s="18">
        <v>103.21384603666931</v>
      </c>
      <c r="BU247" s="18">
        <v>103.26547877605734</v>
      </c>
      <c r="BV247" s="43">
        <v>4.9499999999999984</v>
      </c>
      <c r="BW247" s="18">
        <v>103.20562347470045</v>
      </c>
      <c r="BX247" s="18">
        <v>103.25725210075082</v>
      </c>
      <c r="BY247" s="43">
        <v>4.9499999999999984</v>
      </c>
      <c r="BZ247" s="63">
        <v>102.64577177055047</v>
      </c>
      <c r="CA247" s="63">
        <v>102.69712033071582</v>
      </c>
      <c r="CB247" s="21">
        <v>4.9949999999999992</v>
      </c>
      <c r="CC247" s="18">
        <v>103.18760288737117</v>
      </c>
      <c r="CD247" s="18">
        <v>103.23922249862048</v>
      </c>
      <c r="CE247" s="43">
        <v>4.9499999999999993</v>
      </c>
      <c r="CF247" s="18">
        <v>100.2888858437821</v>
      </c>
      <c r="CG247" s="18">
        <v>100.33905537146782</v>
      </c>
      <c r="CH247" s="166">
        <v>4.8585269035592731</v>
      </c>
      <c r="CI247" s="18">
        <v>100.04098902487586</v>
      </c>
      <c r="CJ247" s="18">
        <v>100.09103454214693</v>
      </c>
      <c r="CK247" s="43">
        <v>4.8705661024486719</v>
      </c>
      <c r="CL247" s="18">
        <v>101.31681681207041</v>
      </c>
      <c r="CM247" s="18">
        <v>101.36750056235158</v>
      </c>
      <c r="CN247" s="43">
        <v>4.8092337020792639</v>
      </c>
      <c r="CO247" s="18">
        <v>101.05930040263806</v>
      </c>
      <c r="CP247" s="18">
        <v>101.1098553303032</v>
      </c>
      <c r="CQ247" s="43">
        <v>4.8214884533999864</v>
      </c>
      <c r="CR247" s="18">
        <v>100.80971641845747</v>
      </c>
      <c r="CS247" s="18">
        <v>100.86014649170332</v>
      </c>
      <c r="CT247" s="43">
        <v>4.8334254604726494</v>
      </c>
      <c r="CU247" s="18">
        <v>100.55142534235334</v>
      </c>
      <c r="CV247" s="18">
        <v>100.60172620545606</v>
      </c>
      <c r="CW247" s="43">
        <v>4.845841303005006</v>
      </c>
      <c r="CX247" s="18">
        <v>100.30109055400155</v>
      </c>
      <c r="CY247" s="18">
        <v>100.35126618709509</v>
      </c>
      <c r="CZ247" s="43">
        <v>4.8579357144443405</v>
      </c>
      <c r="DA247" s="18">
        <v>100.04202248085588</v>
      </c>
      <c r="DB247" s="18">
        <v>100.09206851511343</v>
      </c>
      <c r="DC247" s="43">
        <v>4.870515788435223</v>
      </c>
      <c r="DD247" s="166">
        <v>101.2890614488872</v>
      </c>
      <c r="DE247" s="166">
        <v>101.33973131454447</v>
      </c>
      <c r="DF247" s="43">
        <v>4.8105515346874919</v>
      </c>
      <c r="DG247" s="18">
        <v>101.05014798209478</v>
      </c>
      <c r="DH247" s="18">
        <v>101.1006983312604</v>
      </c>
      <c r="DI247" s="43">
        <v>4.8219251503356304</v>
      </c>
      <c r="DJ247">
        <v>100.79437496339754</v>
      </c>
      <c r="DK247">
        <v>100.84479736207858</v>
      </c>
      <c r="DL247">
        <v>4.8341611342591504</v>
      </c>
      <c r="DM247" s="166">
        <v>100.54647553531267</v>
      </c>
      <c r="DN247" s="166">
        <v>100.5967739222738</v>
      </c>
      <c r="DO247" s="166">
        <v>4.8460798591480421</v>
      </c>
      <c r="DP247" s="43">
        <v>100.28992247222577</v>
      </c>
      <c r="DQ247" s="43">
        <v>100.34009251848501</v>
      </c>
      <c r="DR247" s="43">
        <v>4.85847668428441</v>
      </c>
      <c r="DS247" s="18">
        <v>100.04126701225344</v>
      </c>
      <c r="DT247" s="18">
        <v>100.09131266858773</v>
      </c>
      <c r="DU247" s="43">
        <v>4.870552568474757</v>
      </c>
    </row>
    <row r="248" spans="1:125" x14ac:dyDescent="0.35">
      <c r="A248" s="9" t="s">
        <v>125</v>
      </c>
      <c r="B248" s="15" t="s">
        <v>9</v>
      </c>
      <c r="C248" s="16">
        <v>40385</v>
      </c>
      <c r="D248" s="16">
        <v>50247</v>
      </c>
      <c r="E248" s="30">
        <v>4.875</v>
      </c>
      <c r="F248" s="18">
        <v>95.305970766520105</v>
      </c>
      <c r="G248" s="18">
        <v>95.353647590315262</v>
      </c>
      <c r="H248" s="43">
        <v>5.25</v>
      </c>
      <c r="I248" s="18">
        <v>94.838410220760011</v>
      </c>
      <c r="J248" s="18">
        <v>94.885853147333677</v>
      </c>
      <c r="K248" s="43">
        <v>5.29</v>
      </c>
      <c r="L248" s="18">
        <v>100.28208159385773</v>
      </c>
      <c r="M248" s="18">
        <v>100.33224771771658</v>
      </c>
      <c r="N248" s="64">
        <v>4.8588565599723692</v>
      </c>
      <c r="O248" s="18">
        <v>100.0472676392321</v>
      </c>
      <c r="P248" s="18">
        <v>100.09731629738079</v>
      </c>
      <c r="Q248" s="64">
        <v>4.8702604428642031</v>
      </c>
      <c r="R248" s="18">
        <v>101.2741044532349</v>
      </c>
      <c r="S248" s="18">
        <v>101.32476683665323</v>
      </c>
      <c r="T248" s="43">
        <v>4.8112619966439611</v>
      </c>
      <c r="U248" s="18">
        <v>101.02467797454005</v>
      </c>
      <c r="V248" s="18">
        <v>101.07521558233121</v>
      </c>
      <c r="W248" s="43">
        <v>4.8231408381504268</v>
      </c>
      <c r="X248" s="18">
        <v>100.78291578750972</v>
      </c>
      <c r="Y248" s="18">
        <v>100.83333245373659</v>
      </c>
      <c r="Z248" s="43">
        <v>4.8347107859761573</v>
      </c>
      <c r="AA248" s="18">
        <v>100.5326997858068</v>
      </c>
      <c r="AB248" s="18">
        <v>100.58299128144752</v>
      </c>
      <c r="AC248" s="43">
        <v>4.8467439055962842</v>
      </c>
      <c r="AD248" s="18">
        <v>100.2901723359617</v>
      </c>
      <c r="AE248" s="18">
        <v>100.3403425072153</v>
      </c>
      <c r="AF248" s="43">
        <v>4.8584645798368165</v>
      </c>
      <c r="AG248" s="18">
        <v>100.03916431213106</v>
      </c>
      <c r="AH248" s="18">
        <v>100.08920891658936</v>
      </c>
      <c r="AI248" s="43">
        <v>4.8706549414958857</v>
      </c>
      <c r="AJ248" s="18">
        <v>101.1968500461104</v>
      </c>
      <c r="AK248" s="18">
        <v>101.24747378300189</v>
      </c>
      <c r="AL248" s="43">
        <v>4.8149349488445683</v>
      </c>
      <c r="AM248" s="18">
        <v>100.98079983417121</v>
      </c>
      <c r="AN248" s="18">
        <v>101.03131549191716</v>
      </c>
      <c r="AO248" s="43">
        <v>4.8252365875509327</v>
      </c>
      <c r="AP248" s="18">
        <v>100.73380999858013</v>
      </c>
      <c r="AQ248" s="18">
        <v>100.78420209962994</v>
      </c>
      <c r="AR248" s="43">
        <v>4.8370676142088538</v>
      </c>
      <c r="AS248" s="18">
        <v>100.50920133583332</v>
      </c>
      <c r="AT248" s="18">
        <v>100.55948107637151</v>
      </c>
      <c r="AU248" s="43">
        <v>4.847877045325645</v>
      </c>
      <c r="AV248" s="18">
        <v>100.26870569353393</v>
      </c>
      <c r="AW248" s="18">
        <v>100.31886512609698</v>
      </c>
      <c r="AX248" s="43">
        <v>4.8595047341019173</v>
      </c>
      <c r="AY248" s="128">
        <v>100.03557700209704</v>
      </c>
      <c r="AZ248" s="128">
        <v>100.08561981200305</v>
      </c>
      <c r="BA248" s="43">
        <v>4.8708296048493391</v>
      </c>
      <c r="BB248" s="18">
        <v>101.23801371921752</v>
      </c>
      <c r="BC248" s="18">
        <v>101.28865804824163</v>
      </c>
      <c r="BD248" s="43">
        <v>4.8129771821817808</v>
      </c>
      <c r="BE248" s="18">
        <v>100.99542086806092</v>
      </c>
      <c r="BF248" s="18">
        <v>101.04594383998091</v>
      </c>
      <c r="BG248" s="43">
        <v>4.824538041546905</v>
      </c>
      <c r="BH248" s="18">
        <v>100.76026675897472</v>
      </c>
      <c r="BI248" s="18">
        <v>100.81067209502223</v>
      </c>
      <c r="BJ248" s="43">
        <v>4.8357975387813283</v>
      </c>
      <c r="BK248" s="18">
        <v>100.51687378910256</v>
      </c>
      <c r="BL248" s="18">
        <v>100.56715736778645</v>
      </c>
      <c r="BM248" s="43">
        <v>4.8475070068566488</v>
      </c>
      <c r="BN248" s="18">
        <v>100.28881457585453</v>
      </c>
      <c r="BO248" s="18">
        <v>100.33898406788848</v>
      </c>
      <c r="BP248" s="43">
        <v>4.8585303561590951</v>
      </c>
      <c r="BQ248" s="18">
        <v>100.03674836819246</v>
      </c>
      <c r="BR248" s="18">
        <v>100.08679176407449</v>
      </c>
      <c r="BS248" s="43">
        <v>4.8707725705619529</v>
      </c>
      <c r="BT248" s="18">
        <v>101.276750461809</v>
      </c>
      <c r="BU248" s="18">
        <v>101.32741416889344</v>
      </c>
      <c r="BV248" s="43">
        <v>4.811136295133621</v>
      </c>
      <c r="BW248" s="18">
        <v>101.04678038517247</v>
      </c>
      <c r="BX248" s="18">
        <v>101.09732904969731</v>
      </c>
      <c r="BY248" s="43">
        <v>4.8220858511539442</v>
      </c>
      <c r="BZ248" s="20">
        <v>100.79179355036979</v>
      </c>
      <c r="CA248" s="20">
        <v>100.84221465769863</v>
      </c>
      <c r="CB248" s="21">
        <v>4.8342849436099984</v>
      </c>
      <c r="CC248" s="18">
        <v>100.54465422205197</v>
      </c>
      <c r="CD248" s="18">
        <v>100.59495169790092</v>
      </c>
      <c r="CE248" s="43">
        <v>4.846167643322925</v>
      </c>
      <c r="CF248" s="18">
        <v>100.23887835531622</v>
      </c>
      <c r="CG248" s="18">
        <v>100.28902286674959</v>
      </c>
      <c r="CH248" s="166">
        <v>4.4143245925150802</v>
      </c>
      <c r="CI248" s="18">
        <v>100.02756228340675</v>
      </c>
      <c r="CJ248" s="18">
        <v>100.07760108394872</v>
      </c>
      <c r="CK248" s="43">
        <v>4.4236501994950919</v>
      </c>
      <c r="CL248" s="18">
        <v>101.11737047182667</v>
      </c>
      <c r="CM248" s="18">
        <v>101.16795444905119</v>
      </c>
      <c r="CN248" s="43">
        <v>4.3759736213995568</v>
      </c>
      <c r="CO248" s="18">
        <v>100.89743093806665</v>
      </c>
      <c r="CP248" s="18">
        <v>100.94790489051189</v>
      </c>
      <c r="CQ248" s="43">
        <v>4.3855125124207524</v>
      </c>
      <c r="CR248" s="18">
        <v>100.68426632756413</v>
      </c>
      <c r="CS248" s="18">
        <v>100.73463364438632</v>
      </c>
      <c r="CT248" s="43">
        <v>4.3947973401367602</v>
      </c>
      <c r="CU248" s="18">
        <v>100.46366516673733</v>
      </c>
      <c r="CV248" s="18">
        <v>100.51392212780122</v>
      </c>
      <c r="CW248" s="43">
        <v>4.4044475693337901</v>
      </c>
      <c r="CX248" s="18">
        <v>100.24985930964505</v>
      </c>
      <c r="CY248" s="18">
        <v>100.30000931430219</v>
      </c>
      <c r="CZ248" s="43">
        <v>4.4138410656844513</v>
      </c>
      <c r="DA248" s="18">
        <v>100.02859453143004</v>
      </c>
      <c r="DB248" s="18">
        <v>100.07863384835422</v>
      </c>
      <c r="DC248" s="43">
        <v>4.4236045495067504</v>
      </c>
      <c r="DD248" s="166">
        <v>101.09206073056583</v>
      </c>
      <c r="DE248" s="166">
        <v>101.14263204658913</v>
      </c>
      <c r="DF248" s="43">
        <v>4.3770692045672304</v>
      </c>
      <c r="DG248" s="18">
        <v>100.88829585580693</v>
      </c>
      <c r="DH248" s="18">
        <v>100.93876523842614</v>
      </c>
      <c r="DI248" s="43">
        <v>4.3859096052372397</v>
      </c>
      <c r="DJ248">
        <v>100.67015178121265</v>
      </c>
      <c r="DK248">
        <v>100.72051203723126</v>
      </c>
      <c r="DL248">
        <v>4.3954135165273307</v>
      </c>
      <c r="DM248" s="166">
        <v>100.45872294635168</v>
      </c>
      <c r="DN248" s="166">
        <v>100.50897743506921</v>
      </c>
      <c r="DO248" s="166">
        <v>4.4046642528623705</v>
      </c>
      <c r="DP248" s="43">
        <v>100.23991358633207</v>
      </c>
      <c r="DQ248" s="43">
        <v>100.29005861563988</v>
      </c>
      <c r="DR248" s="43">
        <v>4.4142790034321626</v>
      </c>
      <c r="DS248" s="18">
        <v>100.02783994586459</v>
      </c>
      <c r="DT248" s="18">
        <v>100.07787888530723</v>
      </c>
      <c r="DU248" s="43">
        <v>4.4236379200978</v>
      </c>
    </row>
    <row r="249" spans="1:125" x14ac:dyDescent="0.35">
      <c r="A249" s="9" t="s">
        <v>257</v>
      </c>
      <c r="B249" s="15" t="s">
        <v>149</v>
      </c>
      <c r="C249" s="16">
        <v>43021</v>
      </c>
      <c r="D249" s="16">
        <v>50326</v>
      </c>
      <c r="E249" s="30">
        <v>4.4270829999999997</v>
      </c>
      <c r="F249" s="18">
        <v>89.758931720726437</v>
      </c>
      <c r="G249" s="18">
        <v>89.80383363754521</v>
      </c>
      <c r="H249" s="43">
        <v>5.25</v>
      </c>
      <c r="I249" s="18">
        <v>89.321378993897781</v>
      </c>
      <c r="J249" s="18">
        <v>89.366062024910235</v>
      </c>
      <c r="K249" s="43">
        <v>5.29</v>
      </c>
      <c r="L249" s="18">
        <v>100.23208327746245</v>
      </c>
      <c r="M249" s="18">
        <v>100.28222438965727</v>
      </c>
      <c r="N249" s="64">
        <v>4.4146238547702099</v>
      </c>
      <c r="O249" s="18">
        <v>100.03262299077431</v>
      </c>
      <c r="P249" s="18">
        <v>100.08266432293577</v>
      </c>
      <c r="Q249" s="64">
        <v>4.4234264045121474</v>
      </c>
      <c r="R249" s="18">
        <v>101.07474684167873</v>
      </c>
      <c r="S249" s="18">
        <v>101.12530949642694</v>
      </c>
      <c r="T249" s="43">
        <v>4.3778189872006488</v>
      </c>
      <c r="U249" s="18">
        <v>100.86287409745701</v>
      </c>
      <c r="V249" s="18">
        <v>100.91333076283843</v>
      </c>
      <c r="W249" s="43">
        <v>4.387015042050602</v>
      </c>
      <c r="X249" s="18">
        <v>100.65751170657057</v>
      </c>
      <c r="Y249" s="18">
        <v>100.70786563939026</v>
      </c>
      <c r="Z249" s="43">
        <v>4.3959654709119533</v>
      </c>
      <c r="AA249" s="18">
        <v>100.44496831019025</v>
      </c>
      <c r="AB249" s="18">
        <v>100.49521591814931</v>
      </c>
      <c r="AC249" s="43">
        <v>4.4052674145262207</v>
      </c>
      <c r="AD249" s="18">
        <v>100.23895587471566</v>
      </c>
      <c r="AE249" s="18">
        <v>100.28910042492812</v>
      </c>
      <c r="AF249" s="43">
        <v>4.4143211787146432</v>
      </c>
      <c r="AG249" s="18">
        <v>100.02573970332541</v>
      </c>
      <c r="AH249" s="18">
        <v>100.07577759212147</v>
      </c>
      <c r="AI249" s="43">
        <v>4.423730803315312</v>
      </c>
      <c r="AJ249" s="18">
        <v>101.00123346744013</v>
      </c>
      <c r="AK249" s="18">
        <v>101.05175934711369</v>
      </c>
      <c r="AL249" s="43">
        <v>4.3810053665596556</v>
      </c>
      <c r="AM249" s="18">
        <v>100.81907907433846</v>
      </c>
      <c r="AN249" s="18">
        <v>100.86951383125408</v>
      </c>
      <c r="AO249" s="43">
        <v>4.3889207272339235</v>
      </c>
      <c r="AP249" s="18">
        <v>100.61089079714674</v>
      </c>
      <c r="AQ249" s="18">
        <v>100.66122140785066</v>
      </c>
      <c r="AR249" s="43">
        <v>4.3980024661758446</v>
      </c>
      <c r="AS249" s="18">
        <v>100.42150587167031</v>
      </c>
      <c r="AT249" s="18">
        <v>100.47174174254157</v>
      </c>
      <c r="AU249" s="43">
        <v>4.4062966593575954</v>
      </c>
      <c r="AV249" s="18">
        <v>100.21872540569323</v>
      </c>
      <c r="AW249" s="18">
        <v>100.26885983561104</v>
      </c>
      <c r="AX249" s="43">
        <v>4.4152122675555709</v>
      </c>
      <c r="AY249" s="128">
        <v>100.02215658544266</v>
      </c>
      <c r="AZ249" s="128">
        <v>100.07219268178355</v>
      </c>
      <c r="BA249" s="43">
        <v>4.4238892756927424</v>
      </c>
      <c r="BB249" s="18">
        <v>101.03873107981484</v>
      </c>
      <c r="BC249" s="18">
        <v>101.08927571767367</v>
      </c>
      <c r="BD249" s="43">
        <v>4.3793794827100561</v>
      </c>
      <c r="BE249" s="18">
        <v>100.83367241246187</v>
      </c>
      <c r="BF249" s="18">
        <v>100.88411446969671</v>
      </c>
      <c r="BG249" s="43">
        <v>4.3882855326343719</v>
      </c>
      <c r="BH249" s="18">
        <v>100.63490155832544</v>
      </c>
      <c r="BI249" s="18">
        <v>100.68524418041564</v>
      </c>
      <c r="BJ249" s="43">
        <v>4.3969531345300297</v>
      </c>
      <c r="BK249" s="18">
        <v>100.42916656734317</v>
      </c>
      <c r="BL249" s="18">
        <v>100.47940627047841</v>
      </c>
      <c r="BM249" s="43">
        <v>4.4059605488539884</v>
      </c>
      <c r="BN249" s="18">
        <v>100.23639288038889</v>
      </c>
      <c r="BO249" s="18">
        <v>100.28653614846311</v>
      </c>
      <c r="BP249" s="43">
        <v>4.4144340506946946</v>
      </c>
      <c r="BQ249" s="18">
        <v>100.02332658275699</v>
      </c>
      <c r="BR249" s="18">
        <v>100.07336326438919</v>
      </c>
      <c r="BS249" s="43">
        <v>4.4238375283779074</v>
      </c>
      <c r="BT249" s="18">
        <v>101.08096931711567</v>
      </c>
      <c r="BU249" s="18">
        <v>101.131535084658</v>
      </c>
      <c r="BV249" s="43">
        <v>4.3775494916536708</v>
      </c>
      <c r="BW249" s="18">
        <v>100.8849346383894</v>
      </c>
      <c r="BX249" s="18">
        <v>100.93540233955918</v>
      </c>
      <c r="BY249" s="43">
        <v>4.3860557320678675</v>
      </c>
      <c r="BZ249" s="20">
        <v>100.66757478457252</v>
      </c>
      <c r="CA249" s="20">
        <v>100.71793375144824</v>
      </c>
      <c r="CB249" s="21">
        <v>4.3955260350407475</v>
      </c>
      <c r="CC249" s="18">
        <v>100.45690442460229</v>
      </c>
      <c r="CD249" s="18">
        <v>100.50715800360408</v>
      </c>
      <c r="CE249" s="43">
        <v>4.40474398832494</v>
      </c>
      <c r="CF249" s="18">
        <v>103.17838829340033</v>
      </c>
      <c r="CG249" s="18">
        <v>103.23000329504785</v>
      </c>
      <c r="CH249" s="166">
        <v>4.9499999999999993</v>
      </c>
      <c r="CI249" s="18">
        <v>101.98521847650105</v>
      </c>
      <c r="CJ249" s="18">
        <v>102.03623659479844</v>
      </c>
      <c r="CK249" s="43">
        <v>5.0480000000000018</v>
      </c>
      <c r="CL249" s="18">
        <v>101.97940385981346</v>
      </c>
      <c r="CM249" s="18">
        <v>102.03041906934813</v>
      </c>
      <c r="CN249" s="43">
        <v>5.0480000000000018</v>
      </c>
      <c r="CO249" s="18">
        <v>101.973564571089</v>
      </c>
      <c r="CP249" s="18">
        <v>102.02457685951876</v>
      </c>
      <c r="CQ249" s="43">
        <v>5.0480000000000018</v>
      </c>
      <c r="CR249" s="18">
        <v>100.25161564757137</v>
      </c>
      <c r="CS249" s="18">
        <v>100.30176653083679</v>
      </c>
      <c r="CT249" s="43">
        <v>5.194</v>
      </c>
      <c r="CU249" s="18">
        <v>100.25074836441458</v>
      </c>
      <c r="CV249" s="18">
        <v>100.30089881382148</v>
      </c>
      <c r="CW249" s="43">
        <v>5.194</v>
      </c>
      <c r="CX249" s="18">
        <v>100.24990545420805</v>
      </c>
      <c r="CY249" s="18">
        <v>100.30005548194902</v>
      </c>
      <c r="CZ249" s="43">
        <v>5.194</v>
      </c>
      <c r="DA249" s="18">
        <v>100.2490307068594</v>
      </c>
      <c r="DB249" s="18">
        <v>100.29918029700789</v>
      </c>
      <c r="DC249" s="43">
        <v>5.194</v>
      </c>
      <c r="DD249" s="166">
        <v>99.607432796265329</v>
      </c>
      <c r="DE249" s="166">
        <v>99.657261426978806</v>
      </c>
      <c r="DF249" s="43">
        <v>5.2499999999999982</v>
      </c>
      <c r="DG249" s="18">
        <v>99.608375879591748</v>
      </c>
      <c r="DH249" s="18">
        <v>99.658204982082779</v>
      </c>
      <c r="DI249" s="43">
        <v>5.2499999999999982</v>
      </c>
      <c r="DJ249">
        <v>99.609388306414303</v>
      </c>
      <c r="DK249">
        <v>99.659217915371983</v>
      </c>
      <c r="DL249">
        <v>5.2499999999999982</v>
      </c>
      <c r="DM249" s="166">
        <v>100.88613425447004</v>
      </c>
      <c r="DN249" s="166">
        <v>100.93660255574791</v>
      </c>
      <c r="DO249" s="166">
        <v>5.1380000000000017</v>
      </c>
      <c r="DP249" s="43">
        <v>97.72092613940022</v>
      </c>
      <c r="DQ249" s="43">
        <v>97.769811044922676</v>
      </c>
      <c r="DR249" s="43">
        <v>5.4199999999999973</v>
      </c>
      <c r="DS249" s="18">
        <v>97.727353810054979</v>
      </c>
      <c r="DT249" s="18">
        <v>97.776241931020479</v>
      </c>
      <c r="DU249" s="43">
        <v>5.4199999999999973</v>
      </c>
    </row>
    <row r="250" spans="1:125" x14ac:dyDescent="0.35">
      <c r="A250" s="9" t="s">
        <v>259</v>
      </c>
      <c r="B250" s="22" t="s">
        <v>149</v>
      </c>
      <c r="C250" s="16">
        <v>43084</v>
      </c>
      <c r="D250" s="16">
        <v>50389</v>
      </c>
      <c r="E250" s="31">
        <v>5.22</v>
      </c>
      <c r="AD250" s="18">
        <v>99.95</v>
      </c>
      <c r="AE250" s="18">
        <v>100</v>
      </c>
      <c r="AF250" s="43">
        <v>5.22</v>
      </c>
      <c r="AG250" s="18">
        <v>99.95</v>
      </c>
      <c r="AH250" s="18">
        <v>100</v>
      </c>
      <c r="AI250" s="43">
        <v>5.22</v>
      </c>
      <c r="AJ250" s="18">
        <v>99.95</v>
      </c>
      <c r="AK250" s="18">
        <v>100</v>
      </c>
      <c r="AL250" s="43">
        <v>5.22</v>
      </c>
      <c r="AM250" s="18">
        <v>99.705736198292357</v>
      </c>
      <c r="AN250" s="18">
        <v>99.755614005295001</v>
      </c>
      <c r="AO250" s="43">
        <v>5.24</v>
      </c>
      <c r="AP250" s="18">
        <v>99.706359901287996</v>
      </c>
      <c r="AQ250" s="18">
        <v>99.756238020298142</v>
      </c>
      <c r="AR250" s="43">
        <v>5.24</v>
      </c>
      <c r="AS250" s="18">
        <v>99.706927580398798</v>
      </c>
      <c r="AT250" s="18">
        <v>99.756805983390493</v>
      </c>
      <c r="AU250" s="43">
        <v>5.24</v>
      </c>
      <c r="AV250" s="18">
        <v>99.707536995218192</v>
      </c>
      <c r="AW250" s="18">
        <v>99.757415703069725</v>
      </c>
      <c r="AX250" s="43">
        <v>5.24</v>
      </c>
      <c r="AY250" s="128">
        <v>102.41267459012147</v>
      </c>
      <c r="AZ250" s="128">
        <v>102.46390654339316</v>
      </c>
      <c r="BA250" s="43">
        <v>5.0200000000000005</v>
      </c>
      <c r="BB250" s="18">
        <v>102.40626302109571</v>
      </c>
      <c r="BC250" s="18">
        <v>102.45749176697919</v>
      </c>
      <c r="BD250" s="43">
        <v>5.0200000000000005</v>
      </c>
      <c r="BE250" s="18">
        <v>102.39982439645904</v>
      </c>
      <c r="BF250" s="18">
        <v>102.45104992141974</v>
      </c>
      <c r="BG250" s="43">
        <v>5.0200000000000005</v>
      </c>
      <c r="BH250" s="18">
        <v>103.17983154303248</v>
      </c>
      <c r="BI250" s="18">
        <v>103.23144726666581</v>
      </c>
      <c r="BJ250" s="43">
        <v>4.9570000000000016</v>
      </c>
      <c r="BK250" s="18">
        <v>103.1711919483207</v>
      </c>
      <c r="BL250" s="18">
        <v>103.22280334999569</v>
      </c>
      <c r="BM250" s="43">
        <v>4.9570000000000016</v>
      </c>
      <c r="BN250" s="18">
        <v>103.16307715457343</v>
      </c>
      <c r="BO250" s="18">
        <v>103.21468449682183</v>
      </c>
      <c r="BP250" s="43">
        <v>4.9570000000000016</v>
      </c>
      <c r="BQ250" s="18">
        <v>103.24122585654254</v>
      </c>
      <c r="BR250" s="18">
        <v>103.29287229268888</v>
      </c>
      <c r="BS250" s="43">
        <v>4.9499999999999984</v>
      </c>
      <c r="BT250" s="18">
        <v>103.23223441787624</v>
      </c>
      <c r="BU250" s="18">
        <v>103.28387635605426</v>
      </c>
      <c r="BV250" s="43">
        <v>4.9499999999999984</v>
      </c>
      <c r="BW250" s="18">
        <v>103.22408096081088</v>
      </c>
      <c r="BX250" s="18">
        <v>103.27571882022099</v>
      </c>
      <c r="BY250" s="43">
        <v>4.9499999999999984</v>
      </c>
      <c r="BZ250" s="63">
        <v>102.661089732107</v>
      </c>
      <c r="CA250" s="63">
        <v>102.71244595508453</v>
      </c>
      <c r="CB250" s="21">
        <v>4.9949999999999992</v>
      </c>
      <c r="CC250" s="18">
        <v>102.65381173181643</v>
      </c>
      <c r="CD250" s="18">
        <v>102.70516431397341</v>
      </c>
      <c r="CE250" s="43">
        <v>4.9949999999999992</v>
      </c>
      <c r="CF250" s="18">
        <v>102.6462600624818</v>
      </c>
      <c r="CG250" s="18">
        <v>102.69760886691525</v>
      </c>
      <c r="CH250" s="166">
        <v>4.9949999999999992</v>
      </c>
      <c r="CI250" s="18">
        <v>101.99695969076809</v>
      </c>
      <c r="CJ250" s="18">
        <v>102.0479836826094</v>
      </c>
      <c r="CK250" s="43">
        <v>5.0480000000000018</v>
      </c>
      <c r="CL250" s="18">
        <v>101.9911948933011</v>
      </c>
      <c r="CM250" s="18">
        <v>102.04221600130174</v>
      </c>
      <c r="CN250" s="43">
        <v>5.0480000000000018</v>
      </c>
      <c r="CO250" s="18">
        <v>101.98540563518549</v>
      </c>
      <c r="CP250" s="18">
        <v>102.03642384710903</v>
      </c>
      <c r="CQ250" s="43">
        <v>5.0480000000000018</v>
      </c>
      <c r="CR250" s="18">
        <v>100.25336659571973</v>
      </c>
      <c r="CS250" s="18">
        <v>100.30351835489716</v>
      </c>
      <c r="CT250" s="43">
        <v>5.194</v>
      </c>
      <c r="CU250" s="18">
        <v>100.25250695463028</v>
      </c>
      <c r="CV250" s="18">
        <v>100.30265828377216</v>
      </c>
      <c r="CW250" s="43">
        <v>5.194</v>
      </c>
      <c r="CX250" s="18">
        <v>100.2516714717288</v>
      </c>
      <c r="CY250" s="18">
        <v>100.30182238292025</v>
      </c>
      <c r="CZ250" s="43">
        <v>5.194</v>
      </c>
      <c r="DA250" s="18">
        <v>100.25080443221826</v>
      </c>
      <c r="DB250" s="18">
        <v>100.3009549096731</v>
      </c>
      <c r="DC250" s="43">
        <v>5.194</v>
      </c>
      <c r="DD250" s="166">
        <v>99.605397360770084</v>
      </c>
      <c r="DE250" s="166">
        <v>99.655224973256708</v>
      </c>
      <c r="DF250" s="43">
        <v>5.2499999999999982</v>
      </c>
      <c r="DG250" s="18">
        <v>99.606332046066157</v>
      </c>
      <c r="DH250" s="18">
        <v>99.656160126129222</v>
      </c>
      <c r="DI250" s="43">
        <v>5.2499999999999982</v>
      </c>
      <c r="DJ250">
        <v>99.607335457363831</v>
      </c>
      <c r="DK250">
        <v>99.657164039383517</v>
      </c>
      <c r="DL250">
        <v>5.2499999999999982</v>
      </c>
      <c r="DM250" s="166">
        <v>100.27030784637441</v>
      </c>
      <c r="DN250" s="166">
        <v>100.32046808041461</v>
      </c>
      <c r="DO250" s="166">
        <v>5.1920000000000019</v>
      </c>
      <c r="DP250" s="43">
        <v>97.047777435930726</v>
      </c>
      <c r="DQ250" s="43">
        <v>97.09632559873009</v>
      </c>
      <c r="DR250" s="43">
        <v>5.4799999999999969</v>
      </c>
      <c r="DS250" s="18">
        <v>97.713888257324257</v>
      </c>
      <c r="DT250" s="18">
        <v>97.762769642145329</v>
      </c>
      <c r="DU250" s="43">
        <v>5.4199999999999973</v>
      </c>
    </row>
    <row r="251" spans="1:125" x14ac:dyDescent="0.35">
      <c r="A251" s="9" t="s">
        <v>279</v>
      </c>
      <c r="B251" s="22" t="s">
        <v>149</v>
      </c>
      <c r="C251" s="16">
        <v>43154</v>
      </c>
      <c r="D251" s="16">
        <v>50459</v>
      </c>
      <c r="E251" s="19">
        <v>5.24</v>
      </c>
      <c r="AM251" s="18"/>
      <c r="AN251" s="18"/>
      <c r="AO251" s="43"/>
      <c r="AP251" s="18">
        <v>99.95</v>
      </c>
      <c r="AQ251" s="18">
        <v>100</v>
      </c>
      <c r="AR251" s="43">
        <v>5.24</v>
      </c>
      <c r="AS251" s="18">
        <v>99.95</v>
      </c>
      <c r="AT251" s="18">
        <v>100</v>
      </c>
      <c r="AU251" s="43">
        <v>5.24</v>
      </c>
      <c r="AV251" s="18">
        <v>99.95</v>
      </c>
      <c r="AW251" s="18">
        <v>100</v>
      </c>
      <c r="AX251" s="43">
        <v>5.24</v>
      </c>
      <c r="AY251" s="128">
        <v>102.17197488171898</v>
      </c>
      <c r="AZ251" s="128">
        <v>102.22308642493144</v>
      </c>
      <c r="BA251" s="43">
        <v>5.0599999999999996</v>
      </c>
      <c r="BB251" s="18">
        <v>102.16630313762833</v>
      </c>
      <c r="BC251" s="18">
        <v>102.2174118435501</v>
      </c>
      <c r="BD251" s="43">
        <v>5.0599999999999996</v>
      </c>
      <c r="BE251" s="18">
        <v>102.6607572915719</v>
      </c>
      <c r="BF251" s="18">
        <v>102.71211334824602</v>
      </c>
      <c r="BG251" s="43">
        <v>5.0200000000000005</v>
      </c>
      <c r="BH251" s="18">
        <v>103.44629675289497</v>
      </c>
      <c r="BI251" s="18">
        <v>103.49804577578286</v>
      </c>
      <c r="BJ251" s="43">
        <v>4.9570000000000016</v>
      </c>
      <c r="BK251" s="18">
        <v>103.43708704749686</v>
      </c>
      <c r="BL251" s="18">
        <v>103.48883146322846</v>
      </c>
      <c r="BM251" s="43">
        <v>4.9570000000000016</v>
      </c>
      <c r="BN251" s="18">
        <v>103.42843677369677</v>
      </c>
      <c r="BO251" s="18">
        <v>103.48017686212783</v>
      </c>
      <c r="BP251" s="43">
        <v>4.9570000000000016</v>
      </c>
      <c r="BQ251" s="18">
        <v>103.50668058795588</v>
      </c>
      <c r="BR251" s="18">
        <v>103.55845981786482</v>
      </c>
      <c r="BS251" s="43">
        <v>4.9499999999999984</v>
      </c>
      <c r="BT251" s="18">
        <v>103.49711325715636</v>
      </c>
      <c r="BU251" s="18">
        <v>103.54888770100686</v>
      </c>
      <c r="BV251" s="43">
        <v>4.9499999999999984</v>
      </c>
      <c r="BW251" s="18">
        <v>103.4884375797927</v>
      </c>
      <c r="BX251" s="18">
        <v>103.54020768363452</v>
      </c>
      <c r="BY251" s="43">
        <v>4.9499999999999984</v>
      </c>
      <c r="BZ251" s="63">
        <v>102.92044250186358</v>
      </c>
      <c r="CA251" s="63">
        <v>102.97192846609661</v>
      </c>
      <c r="CB251" s="21">
        <v>4.9949999999999992</v>
      </c>
      <c r="CC251" s="18">
        <v>102.91259219859761</v>
      </c>
      <c r="CD251" s="18">
        <v>102.96407423571546</v>
      </c>
      <c r="CE251" s="43">
        <v>4.9949999999999992</v>
      </c>
      <c r="CF251" s="18">
        <v>102.90444670641919</v>
      </c>
      <c r="CG251" s="18">
        <v>102.95592466875357</v>
      </c>
      <c r="CH251" s="166">
        <v>4.9949999999999992</v>
      </c>
      <c r="CI251" s="18">
        <v>101.69213845587335</v>
      </c>
      <c r="CJ251" s="18">
        <v>101.74300996085377</v>
      </c>
      <c r="CK251" s="43">
        <v>5.0940000000000021</v>
      </c>
      <c r="CL251" s="18">
        <v>101.68733242202747</v>
      </c>
      <c r="CM251" s="18">
        <v>101.73820152278886</v>
      </c>
      <c r="CN251" s="43">
        <v>5.0940000000000021</v>
      </c>
      <c r="CO251" s="18">
        <v>102.23663451797826</v>
      </c>
      <c r="CP251" s="18">
        <v>102.28777840718185</v>
      </c>
      <c r="CQ251" s="43">
        <v>5.0480000000000018</v>
      </c>
      <c r="CR251" s="18">
        <v>100.49013554632506</v>
      </c>
      <c r="CS251" s="18">
        <v>100.54040574919966</v>
      </c>
      <c r="CT251" s="43">
        <v>5.194</v>
      </c>
      <c r="CU251" s="18">
        <v>100.48862952604412</v>
      </c>
      <c r="CV251" s="18">
        <v>100.53889897553188</v>
      </c>
      <c r="CW251" s="43">
        <v>5.194</v>
      </c>
      <c r="CX251" s="18">
        <v>100.48716582891581</v>
      </c>
      <c r="CY251" s="18">
        <v>100.53743454618889</v>
      </c>
      <c r="CZ251" s="43">
        <v>5.194</v>
      </c>
      <c r="DA251" s="18">
        <v>100.48564684721137</v>
      </c>
      <c r="DB251" s="18">
        <v>100.53591480461367</v>
      </c>
      <c r="DC251" s="43">
        <v>5.194</v>
      </c>
      <c r="DD251" s="166">
        <v>99.834385672264844</v>
      </c>
      <c r="DE251" s="166">
        <v>99.884327836182933</v>
      </c>
      <c r="DF251" s="43">
        <v>5.2499999999999982</v>
      </c>
      <c r="DG251" s="18">
        <v>99.834694152875201</v>
      </c>
      <c r="DH251" s="18">
        <v>99.884636471110753</v>
      </c>
      <c r="DI251" s="43">
        <v>5.2499999999999982</v>
      </c>
      <c r="DJ251">
        <v>99.835025315600092</v>
      </c>
      <c r="DK251">
        <v>99.884967799499833</v>
      </c>
      <c r="DL251">
        <v>5.2499999999999982</v>
      </c>
      <c r="DM251" s="166">
        <v>100.50276682588928</v>
      </c>
      <c r="DN251" s="166">
        <v>100.55304334756306</v>
      </c>
      <c r="DO251" s="166">
        <v>5.1920000000000019</v>
      </c>
      <c r="DP251" s="43">
        <v>97.253506998902878</v>
      </c>
      <c r="DQ251" s="43">
        <v>97.30215807794184</v>
      </c>
      <c r="DR251" s="43">
        <v>5.4799999999999969</v>
      </c>
      <c r="DS251" s="18">
        <v>97.260992617881143</v>
      </c>
      <c r="DT251" s="18">
        <v>97.309647441601939</v>
      </c>
      <c r="DU251" s="43">
        <v>5.4799999999999969</v>
      </c>
    </row>
    <row r="252" spans="1:125" x14ac:dyDescent="0.35">
      <c r="A252" s="9" t="s">
        <v>285</v>
      </c>
      <c r="B252" s="22" t="s">
        <v>149</v>
      </c>
      <c r="C252" s="23">
        <v>43294</v>
      </c>
      <c r="D252" s="16">
        <v>50599</v>
      </c>
      <c r="E252" s="19">
        <v>5.0599999999999996</v>
      </c>
      <c r="BE252" s="18">
        <v>99.95</v>
      </c>
      <c r="BF252" s="18">
        <v>100</v>
      </c>
      <c r="BG252" s="43">
        <v>5.0599999999999996</v>
      </c>
      <c r="BH252" s="18">
        <v>100.69729516718617</v>
      </c>
      <c r="BI252" s="18">
        <v>100.747669001687</v>
      </c>
      <c r="BJ252" s="43">
        <v>5</v>
      </c>
      <c r="BK252" s="18">
        <v>100.69539489360911</v>
      </c>
      <c r="BL252" s="18">
        <v>100.74576777749785</v>
      </c>
      <c r="BM252" s="43">
        <v>5</v>
      </c>
      <c r="BN252" s="18">
        <v>100.6936099881365</v>
      </c>
      <c r="BO252" s="18">
        <v>100.74398197912606</v>
      </c>
      <c r="BP252" s="43">
        <v>5</v>
      </c>
      <c r="BQ252" s="18">
        <v>100.69163229243412</v>
      </c>
      <c r="BR252" s="18">
        <v>100.74200329408116</v>
      </c>
      <c r="BS252" s="43">
        <v>5</v>
      </c>
      <c r="BT252" s="18">
        <v>101.31172673348333</v>
      </c>
      <c r="BU252" s="18">
        <v>101.36240793745205</v>
      </c>
      <c r="BV252" s="43">
        <v>4.9499999999999984</v>
      </c>
      <c r="BW252" s="18">
        <v>101.3084971031081</v>
      </c>
      <c r="BX252" s="18">
        <v>101.35917669145381</v>
      </c>
      <c r="BY252" s="43">
        <v>4.9499999999999984</v>
      </c>
      <c r="BZ252" s="63">
        <v>100.74768511159996</v>
      </c>
      <c r="CA252" s="63">
        <v>100.7980841536768</v>
      </c>
      <c r="CB252" s="21">
        <v>4.9949999999999992</v>
      </c>
      <c r="CC252" s="18">
        <v>100.74564142025527</v>
      </c>
      <c r="CD252" s="18">
        <v>100.79603943997525</v>
      </c>
      <c r="CE252" s="43">
        <v>4.9949999999999992</v>
      </c>
      <c r="CF252" s="18">
        <v>100.74352088155769</v>
      </c>
      <c r="CG252" s="18">
        <v>100.79391784047792</v>
      </c>
      <c r="CH252" s="166">
        <v>4.9949999999999992</v>
      </c>
      <c r="CI252" s="18">
        <v>99.539301146603663</v>
      </c>
      <c r="CJ252" s="18">
        <v>99.589095694450876</v>
      </c>
      <c r="CK252" s="43">
        <v>5.0940000000000021</v>
      </c>
      <c r="CL252" s="18">
        <v>99.540398972900519</v>
      </c>
      <c r="CM252" s="18">
        <v>99.590194069935478</v>
      </c>
      <c r="CN252" s="43">
        <v>5.0940000000000021</v>
      </c>
      <c r="CO252" s="18">
        <v>99.541501499399203</v>
      </c>
      <c r="CP252" s="18">
        <v>99.591297147973179</v>
      </c>
      <c r="CQ252" s="43">
        <v>5.0940000000000021</v>
      </c>
      <c r="CR252" s="18">
        <v>97.79457827680649</v>
      </c>
      <c r="CS252" s="18">
        <v>97.843500026819896</v>
      </c>
      <c r="CT252" s="43">
        <v>5.242</v>
      </c>
      <c r="CU252" s="18">
        <v>97.800369226933313</v>
      </c>
      <c r="CV252" s="18">
        <v>97.849293873870238</v>
      </c>
      <c r="CW252" s="43">
        <v>5.242</v>
      </c>
      <c r="CX252" s="18">
        <v>97.805997656051474</v>
      </c>
      <c r="CY252" s="18">
        <v>97.85492511861078</v>
      </c>
      <c r="CZ252" s="43">
        <v>5.242</v>
      </c>
      <c r="DA252" s="18">
        <v>97.811838902099737</v>
      </c>
      <c r="DB252" s="18">
        <v>97.860769286743107</v>
      </c>
      <c r="DC252" s="43">
        <v>5.242</v>
      </c>
      <c r="DD252" s="166">
        <v>97.72536965196511</v>
      </c>
      <c r="DE252" s="166">
        <v>97.774256780355287</v>
      </c>
      <c r="DF252" s="43">
        <v>5.2499999999999982</v>
      </c>
      <c r="DG252" s="18">
        <v>97.731115430778601</v>
      </c>
      <c r="DH252" s="18">
        <v>97.780005433495347</v>
      </c>
      <c r="DI252" s="43">
        <v>5.2499999999999982</v>
      </c>
      <c r="DJ252">
        <v>97.737283688051704</v>
      </c>
      <c r="DK252">
        <v>97.786176776439916</v>
      </c>
      <c r="DL252">
        <v>5.2499999999999982</v>
      </c>
      <c r="DM252" s="166">
        <v>98.410014117214772</v>
      </c>
      <c r="DN252" s="166">
        <v>98.459243739084314</v>
      </c>
      <c r="DO252" s="166">
        <v>5.1920000000000019</v>
      </c>
      <c r="DP252" s="43">
        <v>95.170768491604576</v>
      </c>
      <c r="DQ252" s="43">
        <v>95.218377680444789</v>
      </c>
      <c r="DR252" s="43">
        <v>5.4799999999999969</v>
      </c>
      <c r="DS252" s="18">
        <v>95.183599478909869</v>
      </c>
      <c r="DT252" s="18">
        <v>95.231215086453091</v>
      </c>
      <c r="DU252" s="43">
        <v>5.4799999999999969</v>
      </c>
    </row>
    <row r="253" spans="1:125" x14ac:dyDescent="0.35">
      <c r="A253" s="9" t="s">
        <v>303</v>
      </c>
      <c r="B253" s="22" t="s">
        <v>149</v>
      </c>
      <c r="C253">
        <v>43388</v>
      </c>
      <c r="D253">
        <v>50693</v>
      </c>
      <c r="BN253" s="18">
        <v>99.95</v>
      </c>
      <c r="BO253" s="18">
        <v>100</v>
      </c>
      <c r="BP253" s="43">
        <v>5</v>
      </c>
      <c r="BQ253" s="18">
        <v>99.95</v>
      </c>
      <c r="BR253" s="18">
        <v>100</v>
      </c>
      <c r="BS253" s="43">
        <v>5</v>
      </c>
      <c r="BT253" s="18">
        <v>99.95</v>
      </c>
      <c r="BU253" s="18">
        <v>100</v>
      </c>
      <c r="BV253" s="43">
        <v>5</v>
      </c>
      <c r="BW253" s="18">
        <v>99.95</v>
      </c>
      <c r="BX253" s="18">
        <v>100</v>
      </c>
      <c r="BY253" s="43">
        <v>5</v>
      </c>
      <c r="BZ253" s="63">
        <v>99.457043182646188</v>
      </c>
      <c r="CA253" s="63">
        <v>99.506796580936651</v>
      </c>
      <c r="CB253" s="21">
        <v>5.04</v>
      </c>
      <c r="CC253" s="18">
        <v>100.01169364514641</v>
      </c>
      <c r="CD253" s="18">
        <v>100.0617245074001</v>
      </c>
      <c r="CE253" s="43">
        <v>4.9949999999999992</v>
      </c>
      <c r="CF253" s="18">
        <v>100.01153258622708</v>
      </c>
      <c r="CG253" s="18">
        <v>100.06156336791102</v>
      </c>
      <c r="CH253" s="166">
        <v>4.9949999999999992</v>
      </c>
      <c r="CI253" s="18">
        <v>98.805413930162629</v>
      </c>
      <c r="CJ253" s="18">
        <v>98.854841350838043</v>
      </c>
      <c r="CK253" s="43">
        <v>5.0940000000000021</v>
      </c>
      <c r="CL253" s="18">
        <v>98.808410031466963</v>
      </c>
      <c r="CM253" s="18">
        <v>98.857838950942423</v>
      </c>
      <c r="CN253" s="43">
        <v>5.0940000000000021</v>
      </c>
      <c r="CO253" s="18">
        <v>98.811418960192938</v>
      </c>
      <c r="CP253" s="18">
        <v>98.86084938488537</v>
      </c>
      <c r="CQ253" s="43">
        <v>5.0940000000000021</v>
      </c>
      <c r="CR253" s="18">
        <v>97.060856945570947</v>
      </c>
      <c r="CS253" s="18">
        <v>97.109411651396641</v>
      </c>
      <c r="CT253" s="43">
        <v>5.242</v>
      </c>
      <c r="CU253" s="18">
        <v>97.068455069420153</v>
      </c>
      <c r="CV253" s="18">
        <v>97.117013576208251</v>
      </c>
      <c r="CW253" s="43">
        <v>5.242</v>
      </c>
      <c r="CX253" s="18">
        <v>97.075839954556429</v>
      </c>
      <c r="CY253" s="18">
        <v>97.124402155634243</v>
      </c>
      <c r="CZ253" s="43">
        <v>5.242</v>
      </c>
      <c r="DA253" s="18">
        <v>97.08350407010505</v>
      </c>
      <c r="DB253" s="18">
        <v>97.132070105157624</v>
      </c>
      <c r="DC253" s="43">
        <v>5.242</v>
      </c>
      <c r="DD253" s="166">
        <v>96.422221147371928</v>
      </c>
      <c r="DE253" s="166">
        <v>96.470456375559706</v>
      </c>
      <c r="DF253" s="43">
        <v>5.299999999999998</v>
      </c>
      <c r="DG253" s="18">
        <v>96.431091161555244</v>
      </c>
      <c r="DH253" s="18">
        <v>96.47933082696872</v>
      </c>
      <c r="DI253" s="43">
        <v>5.299999999999998</v>
      </c>
      <c r="DJ253">
        <v>96.440613755811597</v>
      </c>
      <c r="DK253">
        <v>96.488858184904046</v>
      </c>
      <c r="DL253">
        <v>5.299999999999998</v>
      </c>
      <c r="DM253" s="166">
        <v>97.690924601326444</v>
      </c>
      <c r="DN253" s="166">
        <v>97.739794498575719</v>
      </c>
      <c r="DO253" s="166">
        <v>5.1920000000000019</v>
      </c>
      <c r="DP253" s="43">
        <v>94.442493661138485</v>
      </c>
      <c r="DQ253" s="43">
        <v>94.489738530403685</v>
      </c>
      <c r="DR253" s="43">
        <v>5.4799999999999969</v>
      </c>
      <c r="DS253" s="18">
        <v>94.456954894822246</v>
      </c>
      <c r="DT253" s="18">
        <v>94.504206998321408</v>
      </c>
      <c r="DU253" s="43">
        <v>5.4799999999999969</v>
      </c>
    </row>
    <row r="254" spans="1:125" x14ac:dyDescent="0.35">
      <c r="A254" s="9" t="s">
        <v>312</v>
      </c>
      <c r="B254" s="191" t="s">
        <v>149</v>
      </c>
      <c r="C254" s="133">
        <v>43480</v>
      </c>
      <c r="D254">
        <v>50785</v>
      </c>
      <c r="BN254" s="18"/>
      <c r="BO254" s="18"/>
      <c r="BP254" s="43"/>
      <c r="BQ254" s="18"/>
      <c r="BR254" s="18"/>
      <c r="BS254" s="43"/>
      <c r="BT254" s="18"/>
      <c r="BU254" s="18"/>
      <c r="BV254" s="43"/>
      <c r="BW254" s="18">
        <v>99.95</v>
      </c>
      <c r="BX254" s="18">
        <v>100</v>
      </c>
      <c r="BY254" s="43">
        <v>5</v>
      </c>
      <c r="BZ254" s="63">
        <v>99.453299149425447</v>
      </c>
      <c r="CA254" s="63">
        <v>99.503050674762818</v>
      </c>
      <c r="CB254" s="21">
        <v>5.04</v>
      </c>
      <c r="CC254" s="18">
        <v>99.454514872317475</v>
      </c>
      <c r="CD254" s="18">
        <v>99.504267005820381</v>
      </c>
      <c r="CE254" s="43">
        <v>5.04</v>
      </c>
      <c r="CF254" s="18">
        <v>99.455776355376329</v>
      </c>
      <c r="CG254" s="18">
        <v>99.505529119936298</v>
      </c>
      <c r="CH254" s="166">
        <v>5.04</v>
      </c>
      <c r="CI254" s="18">
        <v>98.238650177600036</v>
      </c>
      <c r="CJ254" s="18">
        <v>98.287794074637347</v>
      </c>
      <c r="CK254" s="43">
        <v>5.14</v>
      </c>
      <c r="CL254" s="18">
        <v>98.799555619490221</v>
      </c>
      <c r="CM254" s="18">
        <v>98.848980109544982</v>
      </c>
      <c r="CN254" s="43">
        <v>5.0940000000000021</v>
      </c>
      <c r="CO254" s="18">
        <v>98.802526639192294</v>
      </c>
      <c r="CP254" s="18">
        <v>98.851952615500039</v>
      </c>
      <c r="CQ254" s="43">
        <v>5.0940000000000021</v>
      </c>
      <c r="CR254" s="18">
        <v>97.038503278894808</v>
      </c>
      <c r="CS254" s="18">
        <v>97.087046802295944</v>
      </c>
      <c r="CT254" s="43">
        <v>5.242</v>
      </c>
      <c r="CU254" s="18">
        <v>97.046002947456856</v>
      </c>
      <c r="CV254" s="18">
        <v>97.094550222568131</v>
      </c>
      <c r="CW254" s="43">
        <v>5.242</v>
      </c>
      <c r="CX254" s="18">
        <v>97.053292140419472</v>
      </c>
      <c r="CY254" s="18">
        <v>97.101843061950447</v>
      </c>
      <c r="CZ254" s="43">
        <v>5.242</v>
      </c>
      <c r="DA254" s="18">
        <v>97.060856945570947</v>
      </c>
      <c r="DB254" s="18">
        <v>97.109411651396641</v>
      </c>
      <c r="DC254" s="43">
        <v>5.242</v>
      </c>
      <c r="DD254" s="166">
        <v>96.39432453897534</v>
      </c>
      <c r="DE254" s="166">
        <v>96.442545811881274</v>
      </c>
      <c r="DF254" s="43">
        <v>5.299999999999998</v>
      </c>
      <c r="DG254" s="18">
        <v>96.403078369952198</v>
      </c>
      <c r="DH254" s="18">
        <v>96.451304021963168</v>
      </c>
      <c r="DI254" s="43">
        <v>5.299999999999998</v>
      </c>
      <c r="DJ254">
        <v>96.412476233231573</v>
      </c>
      <c r="DK254">
        <v>96.460706586524836</v>
      </c>
      <c r="DL254">
        <v>5.299999999999998</v>
      </c>
      <c r="DM254" s="166">
        <v>97.044361796926395</v>
      </c>
      <c r="DN254" s="166">
        <v>97.092908251051909</v>
      </c>
      <c r="DO254" s="166">
        <v>5.2460000000000022</v>
      </c>
      <c r="DP254" s="43">
        <v>93.733752085096285</v>
      </c>
      <c r="DQ254" s="43">
        <v>93.780642406299435</v>
      </c>
      <c r="DR254" s="43">
        <v>5.5399999999999965</v>
      </c>
      <c r="DS254" s="18">
        <v>93.749625504864071</v>
      </c>
      <c r="DT254" s="18">
        <v>93.796523766747441</v>
      </c>
      <c r="DU254" s="43">
        <v>5.5399999999999965</v>
      </c>
    </row>
    <row r="255" spans="1:125" x14ac:dyDescent="0.35">
      <c r="A255" s="9" t="s">
        <v>329</v>
      </c>
      <c r="B255" s="191" t="s">
        <v>149</v>
      </c>
      <c r="C255" s="155">
        <v>43570</v>
      </c>
      <c r="D255" s="155">
        <v>50875</v>
      </c>
      <c r="E255" s="156"/>
      <c r="F255" s="156"/>
      <c r="BN255" s="18"/>
      <c r="BO255" s="18"/>
      <c r="BP255" s="43"/>
      <c r="BQ255" s="18"/>
      <c r="BR255" s="18"/>
      <c r="BS255" s="43"/>
      <c r="BT255" s="18"/>
      <c r="BU255" s="18"/>
      <c r="BV255" s="43"/>
      <c r="BW255" s="18"/>
      <c r="BX255" s="18"/>
      <c r="BY255" s="43"/>
      <c r="BZ255" s="63"/>
      <c r="CA255" s="63"/>
      <c r="CB255" s="21"/>
      <c r="CC255" s="18"/>
      <c r="CD255" s="18"/>
      <c r="CE255" s="43"/>
      <c r="CF255" s="18"/>
      <c r="CG255" s="18"/>
      <c r="CH255" s="166"/>
      <c r="CI255" s="18">
        <v>98.718626579233742</v>
      </c>
      <c r="CJ255" s="18">
        <v>98.768010584525996</v>
      </c>
      <c r="CK255" s="43">
        <v>5.14</v>
      </c>
      <c r="CL255" s="18">
        <v>98.721707248266654</v>
      </c>
      <c r="CM255" s="18">
        <v>98.771092794663986</v>
      </c>
      <c r="CN255" s="43">
        <v>5.14</v>
      </c>
      <c r="CO255" s="18">
        <v>98.724801224646328</v>
      </c>
      <c r="CP255" s="18">
        <v>98.774188318805727</v>
      </c>
      <c r="CQ255" s="43">
        <v>5.14</v>
      </c>
      <c r="CR255" s="18">
        <v>96.931814574253124</v>
      </c>
      <c r="CS255" s="18">
        <v>96.980304726616424</v>
      </c>
      <c r="CT255" s="43">
        <v>5.29</v>
      </c>
      <c r="CU255" s="18">
        <v>97.507903850476993</v>
      </c>
      <c r="CV255" s="18">
        <v>97.556682191572776</v>
      </c>
      <c r="CW255" s="43">
        <v>5.242</v>
      </c>
      <c r="CX255" s="18">
        <v>97.513911080890225</v>
      </c>
      <c r="CY255" s="18">
        <v>97.562692427103769</v>
      </c>
      <c r="CZ255" s="43">
        <v>5.242</v>
      </c>
      <c r="DA255" s="18">
        <v>97.52014545111598</v>
      </c>
      <c r="DB255" s="18">
        <v>97.568929916074012</v>
      </c>
      <c r="DC255" s="43">
        <v>5.242</v>
      </c>
      <c r="DD255" s="166">
        <v>96.845069586945556</v>
      </c>
      <c r="DE255" s="166">
        <v>96.893516345118115</v>
      </c>
      <c r="DF255" s="43">
        <v>5.299999999999998</v>
      </c>
      <c r="DG255" s="18">
        <v>96.85255901363881</v>
      </c>
      <c r="DH255" s="18">
        <v>96.901009518397998</v>
      </c>
      <c r="DI255" s="43">
        <v>5.299999999999998</v>
      </c>
      <c r="DJ255">
        <v>96.860599448539872</v>
      </c>
      <c r="DK255">
        <v>96.909053975527627</v>
      </c>
      <c r="DL255">
        <v>5.299999999999998</v>
      </c>
      <c r="DM255" s="166">
        <v>97.497897942389528</v>
      </c>
      <c r="DN255" s="166">
        <v>97.546671278028541</v>
      </c>
      <c r="DO255" s="166">
        <v>5.2460000000000022</v>
      </c>
      <c r="DP255" s="43">
        <v>94.150516079335418</v>
      </c>
      <c r="DQ255" s="43">
        <v>94.197614886778808</v>
      </c>
      <c r="DR255" s="43">
        <v>5.5399999999999965</v>
      </c>
      <c r="DS255" s="18">
        <v>94.165016975537242</v>
      </c>
      <c r="DT255" s="18">
        <v>94.212123037055761</v>
      </c>
      <c r="DU255" s="43">
        <v>5.5399999999999965</v>
      </c>
    </row>
    <row r="256" spans="1:125" x14ac:dyDescent="0.35">
      <c r="A256" s="9" t="s">
        <v>360</v>
      </c>
      <c r="B256" s="191" t="s">
        <v>149</v>
      </c>
      <c r="C256" s="155">
        <v>43725</v>
      </c>
      <c r="D256" s="155">
        <v>50966</v>
      </c>
      <c r="E256" s="156">
        <v>5.14</v>
      </c>
      <c r="F256" s="156"/>
      <c r="BN256" s="18"/>
      <c r="BO256" s="18"/>
      <c r="BP256" s="43"/>
      <c r="BQ256" s="18"/>
      <c r="BR256" s="18"/>
      <c r="BS256" s="43"/>
      <c r="BT256" s="18"/>
      <c r="BU256" s="18"/>
      <c r="BV256" s="43"/>
      <c r="BW256" s="18"/>
      <c r="BX256" s="18"/>
      <c r="BY256" s="43"/>
      <c r="BZ256" s="63"/>
      <c r="CA256" s="63"/>
      <c r="CB256" s="21"/>
      <c r="CC256" s="18"/>
      <c r="CD256" s="18"/>
      <c r="CE256" s="43"/>
      <c r="CF256" s="18"/>
      <c r="CG256" s="18"/>
      <c r="CH256" s="166"/>
      <c r="CI256" s="18"/>
      <c r="CJ256" s="18"/>
      <c r="CK256" s="43"/>
      <c r="CL256" s="18"/>
      <c r="CM256" s="18"/>
      <c r="CN256" s="43"/>
      <c r="CO256" s="18"/>
      <c r="CP256" s="18"/>
      <c r="CQ256" s="43"/>
      <c r="CR256" s="18">
        <v>98.125855570944353</v>
      </c>
      <c r="CS256" s="18">
        <v>98.174943042465586</v>
      </c>
      <c r="CT256" s="43">
        <v>5.29</v>
      </c>
      <c r="CU256" s="18">
        <v>98.130344242757346</v>
      </c>
      <c r="CV256" s="18">
        <v>98.17943395973721</v>
      </c>
      <c r="CW256" s="43">
        <v>5.29</v>
      </c>
      <c r="CX256" s="18">
        <v>98.134707112047451</v>
      </c>
      <c r="CY256" s="18">
        <v>98.183799011553219</v>
      </c>
      <c r="CZ256" s="43">
        <v>5.29</v>
      </c>
      <c r="DA256" s="18">
        <v>98.139235123053879</v>
      </c>
      <c r="DB256" s="18">
        <v>98.188329287697726</v>
      </c>
      <c r="DC256" s="43">
        <v>5.29</v>
      </c>
      <c r="DD256" s="166">
        <v>98.024934986403267</v>
      </c>
      <c r="DE256" s="166">
        <v>98.073971972389458</v>
      </c>
      <c r="DF256" s="43">
        <v>5.299999999999998</v>
      </c>
      <c r="DG256" s="18">
        <v>98.029484147246237</v>
      </c>
      <c r="DH256" s="18">
        <v>98.078523408950701</v>
      </c>
      <c r="DI256" s="43">
        <v>5.299999999999998</v>
      </c>
      <c r="DJ256">
        <v>98.034367996586155</v>
      </c>
      <c r="DK256">
        <v>98.083409701436864</v>
      </c>
      <c r="DL256">
        <v>5.299999999999998</v>
      </c>
      <c r="DM256" s="166">
        <v>98.678517871264347</v>
      </c>
      <c r="DN256" s="166">
        <v>98.727881812170423</v>
      </c>
      <c r="DO256" s="166">
        <v>5.2460000000000022</v>
      </c>
      <c r="DP256" s="43">
        <v>95.27554107803337</v>
      </c>
      <c r="DQ256" s="43">
        <v>95.323202679373054</v>
      </c>
      <c r="DR256" s="43">
        <v>5.5399999999999965</v>
      </c>
      <c r="DS256" s="18">
        <v>95.286984816076142</v>
      </c>
      <c r="DT256" s="18">
        <v>95.334652142147206</v>
      </c>
      <c r="DU256" s="43">
        <v>5.5399999999999965</v>
      </c>
    </row>
    <row r="257" spans="1:125" x14ac:dyDescent="0.35">
      <c r="A257" s="9" t="s">
        <v>377</v>
      </c>
      <c r="B257" s="191" t="s">
        <v>149</v>
      </c>
      <c r="C257" s="155">
        <v>43753</v>
      </c>
      <c r="D257" s="155">
        <v>51058</v>
      </c>
      <c r="E257" s="156">
        <v>5.29</v>
      </c>
      <c r="F257" s="156"/>
      <c r="BN257" s="18"/>
      <c r="BO257" s="18"/>
      <c r="BP257" s="43"/>
      <c r="BQ257" s="18"/>
      <c r="BR257" s="18"/>
      <c r="BS257" s="43"/>
      <c r="BT257" s="18"/>
      <c r="BU257" s="18"/>
      <c r="BV257" s="43"/>
      <c r="BW257" s="18"/>
      <c r="BX257" s="18"/>
      <c r="BY257" s="43"/>
      <c r="BZ257" s="63"/>
      <c r="CA257" s="63"/>
      <c r="CB257" s="21"/>
      <c r="CC257" s="18"/>
      <c r="CD257" s="18"/>
      <c r="CE257" s="43"/>
      <c r="CF257" s="18"/>
      <c r="CG257" s="18"/>
      <c r="CH257" s="166"/>
      <c r="CI257" s="18"/>
      <c r="CJ257" s="18"/>
      <c r="CK257" s="43"/>
      <c r="CL257" s="18"/>
      <c r="CM257" s="18"/>
      <c r="CN257" s="43"/>
      <c r="CO257" s="18"/>
      <c r="CP257" s="18"/>
      <c r="CQ257" s="43"/>
      <c r="CR257" s="18"/>
      <c r="CS257" s="18"/>
      <c r="CT257" s="43"/>
      <c r="CU257" s="18"/>
      <c r="CV257" s="18"/>
      <c r="CW257" s="43"/>
      <c r="CX257" s="18">
        <v>99.95</v>
      </c>
      <c r="CY257" s="18">
        <v>100</v>
      </c>
      <c r="CZ257" s="43">
        <v>5.29</v>
      </c>
      <c r="DA257" s="18">
        <v>99.949999999999989</v>
      </c>
      <c r="DB257" s="18">
        <v>99.999999999999986</v>
      </c>
      <c r="DC257" s="43">
        <v>5.29</v>
      </c>
      <c r="DD257" s="166">
        <v>99.22571281481855</v>
      </c>
      <c r="DE257" s="166">
        <v>99.275350490063573</v>
      </c>
      <c r="DF257" s="43">
        <v>5.35</v>
      </c>
      <c r="DG257" s="18">
        <v>99.227380176314497</v>
      </c>
      <c r="DH257" s="18">
        <v>99.277018685657325</v>
      </c>
      <c r="DI257" s="43">
        <v>5.35</v>
      </c>
      <c r="DJ257">
        <v>99.22917027972376</v>
      </c>
      <c r="DK257">
        <v>99.278809684566042</v>
      </c>
      <c r="DL257">
        <v>5.35</v>
      </c>
      <c r="DM257" s="166">
        <v>100.48181184282171</v>
      </c>
      <c r="DN257" s="166">
        <v>100.53207788176259</v>
      </c>
      <c r="DO257" s="166">
        <v>5.2460000000000022</v>
      </c>
      <c r="DP257" s="43">
        <v>97.006728592540512</v>
      </c>
      <c r="DQ257" s="43">
        <v>97.055256220650833</v>
      </c>
      <c r="DR257" s="43">
        <v>5.5399999999999965</v>
      </c>
      <c r="DS257" s="18">
        <v>97.013783088370701</v>
      </c>
      <c r="DT257" s="18">
        <v>97.06231424549344</v>
      </c>
      <c r="DU257" s="43">
        <v>5.5399999999999965</v>
      </c>
    </row>
    <row r="258" spans="1:125" x14ac:dyDescent="0.35">
      <c r="A258" s="9" t="s">
        <v>389</v>
      </c>
      <c r="B258" s="191" t="s">
        <v>149</v>
      </c>
      <c r="C258" s="155">
        <v>43847</v>
      </c>
      <c r="D258" s="155">
        <v>51152</v>
      </c>
      <c r="E258" s="156"/>
      <c r="F258" s="156"/>
      <c r="BN258" s="18"/>
      <c r="BO258" s="18"/>
      <c r="BP258" s="43"/>
      <c r="BQ258" s="18"/>
      <c r="BR258" s="18"/>
      <c r="BS258" s="43"/>
      <c r="BT258" s="18"/>
      <c r="BU258" s="18"/>
      <c r="BV258" s="43"/>
      <c r="BW258" s="18"/>
      <c r="BX258" s="18"/>
      <c r="BY258" s="43"/>
      <c r="BZ258" s="63"/>
      <c r="CA258" s="63"/>
      <c r="CB258" s="21"/>
      <c r="CC258" s="18"/>
      <c r="CD258" s="18"/>
      <c r="CE258" s="43"/>
      <c r="CF258" s="18"/>
      <c r="CG258" s="18"/>
      <c r="CH258" s="166"/>
      <c r="CI258" s="18"/>
      <c r="CJ258" s="18"/>
      <c r="CK258" s="43"/>
      <c r="CL258" s="18"/>
      <c r="CM258" s="18"/>
      <c r="CN258" s="43"/>
      <c r="CO258" s="18"/>
      <c r="CP258" s="18"/>
      <c r="CQ258" s="43"/>
      <c r="CR258" s="18"/>
      <c r="CS258" s="18"/>
      <c r="CT258" s="43"/>
      <c r="CU258" s="18"/>
      <c r="CV258" s="18"/>
      <c r="CW258" s="43"/>
      <c r="CX258" s="18"/>
      <c r="CY258" s="18"/>
      <c r="CZ258" s="43"/>
      <c r="DA258" s="18"/>
      <c r="DB258" s="18"/>
      <c r="DC258" s="43"/>
      <c r="DD258" s="166">
        <v>99.950000000000017</v>
      </c>
      <c r="DE258" s="166">
        <v>100.00000000000001</v>
      </c>
      <c r="DF258" s="43">
        <v>5.35</v>
      </c>
      <c r="DG258" s="18">
        <v>99.95</v>
      </c>
      <c r="DH258" s="18">
        <v>100</v>
      </c>
      <c r="DI258" s="43">
        <v>5.35</v>
      </c>
      <c r="DJ258">
        <v>99.95</v>
      </c>
      <c r="DK258">
        <v>100</v>
      </c>
      <c r="DL258">
        <v>5.35</v>
      </c>
      <c r="DM258" s="166">
        <v>100.55624691412748</v>
      </c>
      <c r="DN258" s="166">
        <v>100.60655018922209</v>
      </c>
      <c r="DO258" s="166">
        <v>5.3</v>
      </c>
      <c r="DP258" s="43">
        <v>96.999205670592019</v>
      </c>
      <c r="DQ258" s="43">
        <v>97.047729535359693</v>
      </c>
      <c r="DR258" s="43">
        <v>5.6</v>
      </c>
      <c r="DS258" s="18">
        <v>97.006081595711905</v>
      </c>
      <c r="DT258" s="18">
        <v>97.054608900161981</v>
      </c>
      <c r="DU258" s="43">
        <v>5.6</v>
      </c>
    </row>
    <row r="259" spans="1:125" x14ac:dyDescent="0.35">
      <c r="A259" s="9" t="s">
        <v>396</v>
      </c>
      <c r="B259" s="191" t="s">
        <v>149</v>
      </c>
      <c r="C259" s="155">
        <v>43942</v>
      </c>
      <c r="D259" s="155">
        <v>51247</v>
      </c>
      <c r="E259" s="156">
        <v>5.3</v>
      </c>
      <c r="F259" s="156"/>
      <c r="BN259" s="18"/>
      <c r="BO259" s="18"/>
      <c r="BP259" s="43"/>
      <c r="BQ259" s="18"/>
      <c r="BR259" s="18"/>
      <c r="BS259" s="43"/>
      <c r="BT259" s="18"/>
      <c r="BU259" s="18"/>
      <c r="BV259" s="43"/>
      <c r="BW259" s="18"/>
      <c r="BX259" s="18"/>
      <c r="BY259" s="43"/>
      <c r="BZ259" s="63"/>
      <c r="CA259" s="63"/>
      <c r="CB259" s="21"/>
      <c r="CC259" s="18"/>
      <c r="CD259" s="18"/>
      <c r="CE259" s="43"/>
      <c r="CF259" s="18"/>
      <c r="CG259" s="18"/>
      <c r="CH259" s="166"/>
      <c r="CI259" s="18"/>
      <c r="CJ259" s="18"/>
      <c r="CK259" s="43"/>
      <c r="CL259" s="18"/>
      <c r="CM259" s="18"/>
      <c r="CN259" s="43"/>
      <c r="CO259" s="18"/>
      <c r="CP259" s="18"/>
      <c r="CQ259" s="43"/>
      <c r="CR259" s="18"/>
      <c r="CS259" s="18"/>
      <c r="CT259" s="43"/>
      <c r="CU259" s="18"/>
      <c r="CV259" s="18"/>
      <c r="CW259" s="43"/>
      <c r="CX259" s="18"/>
      <c r="CY259" s="18"/>
      <c r="CZ259" s="43"/>
      <c r="DA259" s="18"/>
      <c r="DB259" s="18"/>
      <c r="DC259" s="43"/>
      <c r="DD259" s="166"/>
      <c r="DE259" s="166"/>
      <c r="DF259" s="43"/>
      <c r="DG259" s="18"/>
      <c r="DH259" s="18"/>
      <c r="DI259" s="43"/>
      <c r="DM259" s="166">
        <v>99.95</v>
      </c>
      <c r="DN259" s="166">
        <v>100</v>
      </c>
      <c r="DO259" s="166">
        <v>5.3</v>
      </c>
      <c r="DP259" s="43">
        <v>96.383164027717143</v>
      </c>
      <c r="DQ259" s="43">
        <v>96.431379717575922</v>
      </c>
      <c r="DR259" s="43">
        <v>5.6</v>
      </c>
      <c r="DS259" s="18">
        <v>96.391297376439553</v>
      </c>
      <c r="DT259" s="18">
        <v>96.439517135007051</v>
      </c>
      <c r="DU259" s="43">
        <v>5.6</v>
      </c>
    </row>
    <row r="260" spans="1:125" x14ac:dyDescent="0.35">
      <c r="A260" s="214" t="s">
        <v>616</v>
      </c>
      <c r="B260" s="191"/>
      <c r="C260" s="155"/>
      <c r="D260" s="155"/>
      <c r="E260" s="156"/>
      <c r="F260" s="156"/>
      <c r="BN260" s="18"/>
      <c r="BO260" s="18"/>
      <c r="BP260" s="43"/>
      <c r="BQ260" s="18"/>
      <c r="BR260" s="18"/>
      <c r="BS260" s="43"/>
      <c r="BT260" s="18"/>
      <c r="BU260" s="18"/>
      <c r="BV260" s="43"/>
      <c r="BW260" s="18"/>
      <c r="BX260" s="18"/>
      <c r="BY260" s="43"/>
      <c r="BZ260" s="63"/>
      <c r="CA260" s="63"/>
      <c r="CB260" s="21"/>
      <c r="CC260" s="18"/>
      <c r="CD260" s="18"/>
      <c r="CE260" s="43"/>
      <c r="CF260" s="18"/>
      <c r="CG260" s="18"/>
      <c r="CH260" s="166"/>
      <c r="CI260" s="18"/>
      <c r="CJ260" s="18"/>
      <c r="CK260" s="43"/>
      <c r="CL260" s="18"/>
      <c r="CM260" s="18"/>
      <c r="CN260" s="43"/>
      <c r="CO260" s="18"/>
      <c r="CP260" s="18"/>
      <c r="CQ260" s="43"/>
      <c r="CR260" s="18"/>
      <c r="CS260" s="18"/>
      <c r="CT260" s="43"/>
      <c r="CU260" s="18"/>
      <c r="CV260" s="18"/>
      <c r="CW260" s="43"/>
      <c r="CX260" s="18"/>
      <c r="CY260" s="18"/>
      <c r="CZ260" s="43"/>
      <c r="DA260" s="18"/>
      <c r="DB260" s="18"/>
      <c r="DC260" s="43"/>
      <c r="DD260" s="166"/>
      <c r="DE260" s="166"/>
      <c r="DF260" s="43"/>
      <c r="DG260" s="18"/>
      <c r="DH260" s="18"/>
      <c r="DI260" s="43"/>
      <c r="DM260" s="166"/>
      <c r="DN260" s="166"/>
      <c r="DO260" s="166"/>
      <c r="DP260" s="43">
        <v>99.95</v>
      </c>
      <c r="DQ260" s="43">
        <v>100</v>
      </c>
      <c r="DR260" s="43">
        <v>5.6</v>
      </c>
      <c r="DS260" s="18">
        <v>99.95</v>
      </c>
      <c r="DT260" s="18">
        <v>100</v>
      </c>
      <c r="DU260" s="43">
        <v>5.6</v>
      </c>
    </row>
    <row r="261" spans="1:125" x14ac:dyDescent="0.35">
      <c r="A261" s="9" t="s">
        <v>294</v>
      </c>
      <c r="B261" s="191" t="s">
        <v>149</v>
      </c>
      <c r="C261">
        <v>43420</v>
      </c>
      <c r="D261">
        <v>54346</v>
      </c>
      <c r="BN261" s="18">
        <v>99.95</v>
      </c>
      <c r="BO261" s="18">
        <v>100</v>
      </c>
      <c r="BP261" s="43">
        <v>5.5</v>
      </c>
      <c r="BQ261" s="18">
        <v>99.95</v>
      </c>
      <c r="BR261" s="18">
        <v>100</v>
      </c>
      <c r="BS261" s="43">
        <v>5.5</v>
      </c>
      <c r="BT261" s="18">
        <v>99.95</v>
      </c>
      <c r="BU261" s="18">
        <v>100</v>
      </c>
      <c r="BV261" s="43">
        <v>5.5</v>
      </c>
      <c r="BW261" s="18">
        <v>99.95</v>
      </c>
      <c r="BX261" s="18">
        <v>100</v>
      </c>
      <c r="BY261" s="43">
        <v>5.5</v>
      </c>
      <c r="BZ261" s="63">
        <v>99.228422435615229</v>
      </c>
      <c r="CA261" s="63">
        <v>99.278061466348404</v>
      </c>
      <c r="CB261" s="21">
        <v>5.55</v>
      </c>
      <c r="CC261" s="18">
        <v>99.96449572954387</v>
      </c>
      <c r="CD261" s="18">
        <v>100.01450298103438</v>
      </c>
      <c r="CE261" s="43">
        <v>5.4990000000000014</v>
      </c>
      <c r="CF261" s="18">
        <v>99.964478734051795</v>
      </c>
      <c r="CG261" s="18">
        <v>100.01448597704031</v>
      </c>
      <c r="CH261" s="166">
        <v>5.4990000000000014</v>
      </c>
      <c r="CI261" s="18">
        <v>99.173687463619487</v>
      </c>
      <c r="CJ261" s="18">
        <v>99.223299113176068</v>
      </c>
      <c r="CK261" s="43">
        <v>5.554000000000002</v>
      </c>
      <c r="CL261" s="18">
        <v>99.174599079583643</v>
      </c>
      <c r="CM261" s="18">
        <v>99.22421118517623</v>
      </c>
      <c r="CN261" s="43">
        <v>5.554000000000002</v>
      </c>
      <c r="CO261" s="18">
        <v>99.175514946985459</v>
      </c>
      <c r="CP261" s="18">
        <v>99.225127510740819</v>
      </c>
      <c r="CQ261" s="43">
        <v>5.554000000000002</v>
      </c>
      <c r="CR261" s="18">
        <v>98.327357018817693</v>
      </c>
      <c r="CS261" s="18">
        <v>98.376545291463415</v>
      </c>
      <c r="CT261" s="43">
        <v>5.6139999999999972</v>
      </c>
      <c r="CU261" s="18">
        <v>98.329275289767466</v>
      </c>
      <c r="CV261" s="18">
        <v>98.37846452202848</v>
      </c>
      <c r="CW261" s="43">
        <v>5.6139999999999972</v>
      </c>
      <c r="CX261" s="18">
        <v>98.33114028942434</v>
      </c>
      <c r="CY261" s="18">
        <v>98.380330454651656</v>
      </c>
      <c r="CZ261" s="43">
        <v>5.6139999999999972</v>
      </c>
      <c r="DA261" s="18">
        <v>98.333076392574597</v>
      </c>
      <c r="DB261" s="18">
        <v>98.382267526337756</v>
      </c>
      <c r="DC261" s="43">
        <v>5.6139999999999972</v>
      </c>
      <c r="DD261" s="166">
        <v>97.749879527183992</v>
      </c>
      <c r="DE261" s="166">
        <v>97.798778916642306</v>
      </c>
      <c r="DF261" s="43">
        <v>5.6559999999999979</v>
      </c>
      <c r="DG261" s="18">
        <v>97.752351687734816</v>
      </c>
      <c r="DH261" s="18">
        <v>97.801252313891752</v>
      </c>
      <c r="DI261" s="43">
        <v>5.6559999999999979</v>
      </c>
      <c r="DJ261">
        <v>97.755006484818082</v>
      </c>
      <c r="DK261">
        <v>97.803908439037599</v>
      </c>
      <c r="DL261">
        <v>5.6559999999999979</v>
      </c>
      <c r="DM261" s="166">
        <v>98.368619291203103</v>
      </c>
      <c r="DN261" s="166">
        <v>98.417828205305753</v>
      </c>
      <c r="DO261" s="166">
        <v>5.6119999999999974</v>
      </c>
      <c r="DP261" s="43">
        <v>93.694949948029858</v>
      </c>
      <c r="DQ261" s="43">
        <v>93.741820858459079</v>
      </c>
      <c r="DR261" s="43">
        <v>5.9599999999999991</v>
      </c>
      <c r="DS261" s="18">
        <v>93.70201067646299</v>
      </c>
      <c r="DT261" s="18">
        <v>93.748885119022489</v>
      </c>
      <c r="DU261" s="43">
        <v>5.9599999999999991</v>
      </c>
    </row>
    <row r="262" spans="1:125" x14ac:dyDescent="0.35">
      <c r="A262" s="9" t="s">
        <v>311</v>
      </c>
      <c r="B262" s="191" t="s">
        <v>149</v>
      </c>
      <c r="C262" s="133">
        <v>43480</v>
      </c>
      <c r="D262">
        <v>54438</v>
      </c>
      <c r="BW262" s="18">
        <v>99.95</v>
      </c>
      <c r="BX262" s="18">
        <v>100</v>
      </c>
      <c r="BY262" s="43">
        <v>5.5</v>
      </c>
      <c r="BZ262" s="63">
        <v>99.225971215523941</v>
      </c>
      <c r="CA262" s="63">
        <v>99.275609020033954</v>
      </c>
      <c r="CB262" s="21">
        <v>5.55</v>
      </c>
      <c r="CC262" s="18">
        <v>99.226766813027851</v>
      </c>
      <c r="CD262" s="18">
        <v>99.276405015535616</v>
      </c>
      <c r="CE262" s="43">
        <v>5.55</v>
      </c>
      <c r="CF262" s="18">
        <v>99.227592699878414</v>
      </c>
      <c r="CG262" s="18">
        <v>99.27723131553617</v>
      </c>
      <c r="CH262" s="166">
        <v>5.55</v>
      </c>
      <c r="CI262" s="18">
        <v>98.51462186291937</v>
      </c>
      <c r="CJ262" s="18">
        <v>98.563903814826773</v>
      </c>
      <c r="CK262" s="43">
        <v>5.6</v>
      </c>
      <c r="CL262" s="18">
        <v>99.171905976197991</v>
      </c>
      <c r="CM262" s="18">
        <v>99.22151673456527</v>
      </c>
      <c r="CN262" s="43">
        <v>5.554000000000002</v>
      </c>
      <c r="CO262" s="18">
        <v>99.172809283967709</v>
      </c>
      <c r="CP262" s="18">
        <v>99.222420494214816</v>
      </c>
      <c r="CQ262" s="43">
        <v>5.554000000000002</v>
      </c>
      <c r="CR262" s="18">
        <v>98.321716906834567</v>
      </c>
      <c r="CS262" s="18">
        <v>98.370902358013566</v>
      </c>
      <c r="CT262" s="43">
        <v>5.6139999999999972</v>
      </c>
      <c r="CU262" s="18">
        <v>98.323608593482518</v>
      </c>
      <c r="CV262" s="18">
        <v>98.372794990978008</v>
      </c>
      <c r="CW262" s="43">
        <v>5.6139999999999972</v>
      </c>
      <c r="CX262" s="18">
        <v>98.325447747096248</v>
      </c>
      <c r="CY262" s="18">
        <v>98.374635064628563</v>
      </c>
      <c r="CZ262" s="43">
        <v>5.6139999999999972</v>
      </c>
      <c r="DA262" s="18">
        <v>98.327357018817693</v>
      </c>
      <c r="DB262" s="18">
        <v>98.376545291463415</v>
      </c>
      <c r="DC262" s="43">
        <v>5.6139999999999972</v>
      </c>
      <c r="DD262" s="166">
        <v>97.742108924316298</v>
      </c>
      <c r="DE262" s="166">
        <v>97.791004426529554</v>
      </c>
      <c r="DF262" s="43">
        <v>5.6559999999999979</v>
      </c>
      <c r="DG262" s="18">
        <v>97.744546573504195</v>
      </c>
      <c r="DH262" s="18">
        <v>97.793443295151761</v>
      </c>
      <c r="DI262" s="43">
        <v>5.6559999999999979</v>
      </c>
      <c r="DJ262">
        <v>97.747164309618441</v>
      </c>
      <c r="DK262">
        <v>97.796062340788836</v>
      </c>
      <c r="DL262">
        <v>5.6559999999999979</v>
      </c>
      <c r="DM262" s="166">
        <v>97.81909977448322</v>
      </c>
      <c r="DN262" s="166">
        <v>97.868033791378906</v>
      </c>
      <c r="DO262" s="166">
        <v>5.6509999999999971</v>
      </c>
      <c r="DP262" s="43">
        <v>93.09168106187856</v>
      </c>
      <c r="DQ262" s="43">
        <v>93.138250186972044</v>
      </c>
      <c r="DR262" s="43">
        <v>6.004999999999999</v>
      </c>
      <c r="DS262" s="18">
        <v>93.099223057231484</v>
      </c>
      <c r="DT262" s="18">
        <v>93.145795955209081</v>
      </c>
      <c r="DU262" s="43">
        <v>6.004999999999999</v>
      </c>
    </row>
    <row r="263" spans="1:125" x14ac:dyDescent="0.35">
      <c r="A263" s="9" t="s">
        <v>330</v>
      </c>
      <c r="B263" s="165" t="s">
        <v>149</v>
      </c>
      <c r="C263" s="157">
        <v>43570</v>
      </c>
      <c r="D263">
        <v>54528</v>
      </c>
      <c r="CI263" s="18">
        <v>99.229947624268092</v>
      </c>
      <c r="CJ263" s="18">
        <v>99.279587417977069</v>
      </c>
      <c r="CK263" s="43">
        <v>5.6</v>
      </c>
      <c r="CL263" s="18">
        <v>99.230758021203457</v>
      </c>
      <c r="CM263" s="18">
        <v>99.280398220313614</v>
      </c>
      <c r="CN263" s="43">
        <v>5.6</v>
      </c>
      <c r="CO263" s="18">
        <v>99.231572228474889</v>
      </c>
      <c r="CP263" s="18">
        <v>99.28121283489233</v>
      </c>
      <c r="CQ263" s="43">
        <v>5.6</v>
      </c>
      <c r="CR263" s="18">
        <v>98.522490800101323</v>
      </c>
      <c r="CS263" s="18">
        <v>98.571776688445539</v>
      </c>
      <c r="CT263" s="43">
        <v>5.65</v>
      </c>
      <c r="CU263" s="18">
        <v>99.033868678393873</v>
      </c>
      <c r="CV263" s="18">
        <v>99.083410383585658</v>
      </c>
      <c r="CW263" s="43">
        <v>5.6139999999999972</v>
      </c>
      <c r="CX263" s="18">
        <v>99.034887185659713</v>
      </c>
      <c r="CY263" s="18">
        <v>99.08442940035988</v>
      </c>
      <c r="CZ263" s="43">
        <v>5.6139999999999972</v>
      </c>
      <c r="DA263" s="18">
        <v>99.035944523723387</v>
      </c>
      <c r="DB263" s="18">
        <v>99.085487267357067</v>
      </c>
      <c r="DC263" s="43">
        <v>5.6139999999999972</v>
      </c>
      <c r="DD263" s="166">
        <v>98.444672408747508</v>
      </c>
      <c r="DE263" s="166">
        <v>98.493919368431719</v>
      </c>
      <c r="DF263" s="43">
        <v>5.6559999999999979</v>
      </c>
      <c r="DG263" s="18">
        <v>98.446306136670415</v>
      </c>
      <c r="DH263" s="18">
        <v>98.495553913627219</v>
      </c>
      <c r="DI263" s="43">
        <v>5.6559999999999979</v>
      </c>
      <c r="DJ263">
        <v>98.448060559991802</v>
      </c>
      <c r="DK263">
        <v>98.497309214599099</v>
      </c>
      <c r="DL263">
        <v>5.6559999999999979</v>
      </c>
      <c r="DM263" s="166">
        <v>98.519768071562424</v>
      </c>
      <c r="DN263" s="166">
        <v>98.569052597861344</v>
      </c>
      <c r="DO263" s="166">
        <v>5.6509999999999971</v>
      </c>
      <c r="DP263" s="43">
        <v>93.75053390227761</v>
      </c>
      <c r="DQ263" s="43">
        <v>93.797432618586896</v>
      </c>
      <c r="DR263" s="43">
        <v>6.004999999999999</v>
      </c>
      <c r="DS263" s="18">
        <v>93.757230749549691</v>
      </c>
      <c r="DT263" s="18">
        <v>93.804132815957672</v>
      </c>
      <c r="DU263" s="43">
        <v>6.004999999999999</v>
      </c>
    </row>
    <row r="264" spans="1:125" x14ac:dyDescent="0.35">
      <c r="A264" s="9" t="s">
        <v>361</v>
      </c>
      <c r="B264" s="165" t="s">
        <v>149</v>
      </c>
      <c r="C264" s="157">
        <v>43661</v>
      </c>
      <c r="D264" s="157">
        <v>54619</v>
      </c>
      <c r="E264">
        <v>5.6</v>
      </c>
      <c r="CR264" s="18">
        <v>99.233889789740033</v>
      </c>
      <c r="CS264" s="18">
        <v>99.283531555517783</v>
      </c>
      <c r="CT264" s="43">
        <v>5.65</v>
      </c>
      <c r="CU264" s="18">
        <v>99.234688578290431</v>
      </c>
      <c r="CV264" s="18">
        <v>99.284330743662252</v>
      </c>
      <c r="CW264" s="43">
        <v>5.65</v>
      </c>
      <c r="CX264" s="18">
        <v>99.235465206826362</v>
      </c>
      <c r="CY264" s="18">
        <v>99.285107760706708</v>
      </c>
      <c r="CZ264" s="43">
        <v>5.65</v>
      </c>
      <c r="DA264" s="18">
        <v>99.236271468074094</v>
      </c>
      <c r="DB264" s="18">
        <v>99.285914425286734</v>
      </c>
      <c r="DC264" s="43">
        <v>5.65</v>
      </c>
      <c r="DD264" s="166">
        <v>99.152048938786791</v>
      </c>
      <c r="DE264" s="166">
        <v>99.201649763668627</v>
      </c>
      <c r="DF264" s="43">
        <v>5.6559999999999979</v>
      </c>
      <c r="DG264" s="18">
        <v>99.152900121490632</v>
      </c>
      <c r="DH264" s="18">
        <v>99.202501372176712</v>
      </c>
      <c r="DI264" s="43">
        <v>5.6559999999999979</v>
      </c>
      <c r="DJ264">
        <v>99.153814187269546</v>
      </c>
      <c r="DK264">
        <v>99.203415895217148</v>
      </c>
      <c r="DL264">
        <v>5.6559999999999979</v>
      </c>
      <c r="DM264" s="166">
        <v>99.225322258380189</v>
      </c>
      <c r="DN264" s="166">
        <v>99.274959738249308</v>
      </c>
      <c r="DO264" s="166">
        <v>5.6509999999999971</v>
      </c>
      <c r="DP264" s="43">
        <v>94.413888739011099</v>
      </c>
      <c r="DQ264" s="43">
        <v>94.461119298660421</v>
      </c>
      <c r="DR264" s="43">
        <v>6.004999999999999</v>
      </c>
      <c r="DS264" s="18">
        <v>94.419762384599267</v>
      </c>
      <c r="DT264" s="18">
        <v>94.46699588254053</v>
      </c>
      <c r="DU264" s="43">
        <v>6.004999999999999</v>
      </c>
    </row>
    <row r="265" spans="1:125" x14ac:dyDescent="0.35">
      <c r="A265" s="9" t="s">
        <v>376</v>
      </c>
      <c r="B265" s="165" t="s">
        <v>149</v>
      </c>
      <c r="C265" s="157">
        <v>43753</v>
      </c>
      <c r="D265" s="157">
        <v>54711</v>
      </c>
      <c r="E265">
        <v>5.65</v>
      </c>
      <c r="CX265" s="18">
        <v>99.950000000000017</v>
      </c>
      <c r="CY265" s="18">
        <v>100.00000000000001</v>
      </c>
      <c r="CZ265" s="43">
        <v>5.65</v>
      </c>
      <c r="DA265" s="18">
        <v>99.95</v>
      </c>
      <c r="DB265" s="18">
        <v>100</v>
      </c>
      <c r="DC265" s="43">
        <v>5.65</v>
      </c>
      <c r="DD265" s="166">
        <v>99.380230648446883</v>
      </c>
      <c r="DE265" s="166">
        <v>99.429945621257502</v>
      </c>
      <c r="DF265" s="43">
        <v>5.69</v>
      </c>
      <c r="DG265" s="18">
        <v>99.380824252083713</v>
      </c>
      <c r="DH265" s="18">
        <v>99.430539521844636</v>
      </c>
      <c r="DI265" s="43">
        <v>5.69</v>
      </c>
      <c r="DJ265">
        <v>99.381461726874733</v>
      </c>
      <c r="DK265">
        <v>99.431177315532494</v>
      </c>
      <c r="DL265">
        <v>5.69</v>
      </c>
      <c r="DM265" s="166">
        <v>99.935742124909908</v>
      </c>
      <c r="DN265" s="166">
        <v>99.985734992406108</v>
      </c>
      <c r="DO265" s="166">
        <v>5.6509999999999971</v>
      </c>
      <c r="DP265" s="43">
        <v>95.081725739958813</v>
      </c>
      <c r="DQ265" s="43">
        <v>95.129290385151378</v>
      </c>
      <c r="DR265" s="43">
        <v>6.004999999999999</v>
      </c>
      <c r="DS265" s="18">
        <v>95.086798033581999</v>
      </c>
      <c r="DT265" s="18">
        <v>95.134365216190091</v>
      </c>
      <c r="DU265" s="43">
        <v>6.004999999999999</v>
      </c>
    </row>
    <row r="266" spans="1:125" x14ac:dyDescent="0.35">
      <c r="A266" s="9" t="s">
        <v>390</v>
      </c>
      <c r="B266" t="s">
        <v>149</v>
      </c>
      <c r="C266">
        <v>43847</v>
      </c>
      <c r="D266">
        <v>18280</v>
      </c>
      <c r="DD266" s="166">
        <v>99.949999999999989</v>
      </c>
      <c r="DE266" s="166">
        <v>99.999999999999986</v>
      </c>
      <c r="DF266" s="43">
        <v>5.69</v>
      </c>
      <c r="DG266" s="18">
        <v>99.949999999999989</v>
      </c>
      <c r="DH266" s="18">
        <v>99.999999999999986</v>
      </c>
      <c r="DI266" s="43">
        <v>5.69</v>
      </c>
      <c r="DJ266">
        <v>99.95</v>
      </c>
      <c r="DK266">
        <v>100</v>
      </c>
      <c r="DL266">
        <v>5.69</v>
      </c>
      <c r="DM266" s="166">
        <v>99.949999999999989</v>
      </c>
      <c r="DN266" s="166">
        <v>99.999999999999986</v>
      </c>
      <c r="DO266" s="166">
        <v>5.69</v>
      </c>
      <c r="DP266" s="43">
        <v>95.020785111432019</v>
      </c>
      <c r="DQ266" s="43">
        <v>95.068319271067551</v>
      </c>
      <c r="DR266" s="43">
        <v>6.05</v>
      </c>
      <c r="DS266" s="18">
        <v>95.025785497668664</v>
      </c>
      <c r="DT266" s="18">
        <v>95.073322158748027</v>
      </c>
      <c r="DU266" s="43">
        <v>6.05</v>
      </c>
    </row>
    <row r="267" spans="1:125" x14ac:dyDescent="0.35">
      <c r="A267" s="9" t="s">
        <v>395</v>
      </c>
      <c r="DI267" s="43"/>
      <c r="DM267" s="166">
        <v>99.95</v>
      </c>
      <c r="DN267" s="166">
        <v>100</v>
      </c>
      <c r="DO267" s="166">
        <v>5.69</v>
      </c>
      <c r="DP267" s="43">
        <v>95.005274924452365</v>
      </c>
      <c r="DQ267" s="43">
        <v>95.052801325114913</v>
      </c>
      <c r="DR267" s="43">
        <v>6.05</v>
      </c>
      <c r="DS267" s="18">
        <v>95.010199141798921</v>
      </c>
      <c r="DT267" s="18">
        <v>95.05772800580182</v>
      </c>
      <c r="DU267" s="43">
        <v>6.05</v>
      </c>
    </row>
    <row r="268" spans="1:125" x14ac:dyDescent="0.35">
      <c r="A268" s="214" t="s">
        <v>615</v>
      </c>
      <c r="DI268" s="43"/>
      <c r="DP268" s="43">
        <v>99.950000000000017</v>
      </c>
      <c r="DQ268" s="43">
        <v>100.00000000000001</v>
      </c>
      <c r="DR268" s="43">
        <v>6.05</v>
      </c>
      <c r="DS268" s="18">
        <v>99.950000000000017</v>
      </c>
      <c r="DT268" s="18">
        <v>100.00000000000001</v>
      </c>
      <c r="DU268" s="43">
        <v>6.05</v>
      </c>
    </row>
    <row r="269" spans="1:125" x14ac:dyDescent="0.35">
      <c r="DI269" s="43"/>
      <c r="DS269" s="18"/>
      <c r="DT269" s="18"/>
    </row>
    <row r="270" spans="1:125" x14ac:dyDescent="0.35">
      <c r="DI270" s="43"/>
    </row>
    <row r="271" spans="1:125" x14ac:dyDescent="0.35">
      <c r="DI271" s="43"/>
    </row>
    <row r="272" spans="1:125" x14ac:dyDescent="0.35">
      <c r="DI272" s="43"/>
    </row>
    <row r="273" spans="113:113" x14ac:dyDescent="0.35">
      <c r="DI273" s="43"/>
    </row>
    <row r="274" spans="113:113" x14ac:dyDescent="0.35">
      <c r="DI274" s="43"/>
    </row>
    <row r="275" spans="113:113" x14ac:dyDescent="0.35">
      <c r="DI275" s="43"/>
    </row>
    <row r="276" spans="113:113" x14ac:dyDescent="0.35">
      <c r="DI276" s="43"/>
    </row>
    <row r="277" spans="113:113" x14ac:dyDescent="0.35">
      <c r="DI277" s="43"/>
    </row>
    <row r="278" spans="113:113" x14ac:dyDescent="0.35">
      <c r="DI278" s="43"/>
    </row>
    <row r="279" spans="113:113" x14ac:dyDescent="0.35">
      <c r="DI279" s="43"/>
    </row>
    <row r="280" spans="113:113" x14ac:dyDescent="0.35">
      <c r="DI280" s="43"/>
    </row>
    <row r="281" spans="113:113" x14ac:dyDescent="0.35">
      <c r="DI281" s="43"/>
    </row>
    <row r="282" spans="113:113" x14ac:dyDescent="0.35">
      <c r="DI282" s="43"/>
    </row>
    <row r="283" spans="113:113" x14ac:dyDescent="0.35">
      <c r="DI283" s="43"/>
    </row>
    <row r="284" spans="113:113" x14ac:dyDescent="0.35">
      <c r="DI284" s="43"/>
    </row>
    <row r="285" spans="113:113" x14ac:dyDescent="0.35">
      <c r="DI285" s="43"/>
    </row>
  </sheetData>
  <conditionalFormatting sqref="A261:A266 A81:A105 A1:A66 A68:A69 A71:A79 A107:A258 A268:A6553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T232"/>
  <sheetViews>
    <sheetView workbookViewId="0">
      <selection activeCell="C3" sqref="C3"/>
    </sheetView>
  </sheetViews>
  <sheetFormatPr defaultRowHeight="14.5" x14ac:dyDescent="0.35"/>
  <cols>
    <col min="1" max="1" width="12.81640625" bestFit="1" customWidth="1"/>
    <col min="2" max="2" width="11.7265625" customWidth="1"/>
    <col min="3" max="4" width="9.54296875" bestFit="1" customWidth="1"/>
    <col min="5" max="5" width="9.1796875" style="43" customWidth="1"/>
    <col min="8" max="8" width="12.54296875" customWidth="1"/>
    <col min="9" max="11" width="9.54296875" bestFit="1" customWidth="1"/>
    <col min="13" max="13" width="12.7265625" bestFit="1" customWidth="1"/>
    <col min="20" max="20" width="10.7265625" bestFit="1" customWidth="1"/>
  </cols>
  <sheetData>
    <row r="1" spans="1:20" ht="21" x14ac:dyDescent="0.5">
      <c r="A1" s="167" t="s">
        <v>331</v>
      </c>
    </row>
    <row r="2" spans="1:20" ht="15.5" x14ac:dyDescent="0.35">
      <c r="A2" s="158" t="s">
        <v>323</v>
      </c>
      <c r="B2" s="163" t="s">
        <v>328</v>
      </c>
      <c r="C2" s="158" t="s">
        <v>324</v>
      </c>
      <c r="D2" s="158"/>
      <c r="E2" s="159"/>
      <c r="I2" s="160" t="s">
        <v>325</v>
      </c>
      <c r="J2" s="160"/>
      <c r="K2" s="160"/>
      <c r="M2" s="161" t="s">
        <v>326</v>
      </c>
      <c r="N2" s="161"/>
      <c r="O2" s="161"/>
      <c r="P2" s="161"/>
      <c r="Q2" s="162" t="s">
        <v>327</v>
      </c>
    </row>
    <row r="3" spans="1:20" x14ac:dyDescent="0.35">
      <c r="A3" s="1" t="s">
        <v>148</v>
      </c>
      <c r="C3" s="18" t="e">
        <f>Publish!#REF!</f>
        <v>#REF!</v>
      </c>
      <c r="D3" s="18" t="e">
        <f>Publish!#REF!</f>
        <v>#REF!</v>
      </c>
      <c r="E3" s="43" t="e">
        <f>Publish!#REF!</f>
        <v>#REF!</v>
      </c>
      <c r="H3" t="s">
        <v>148</v>
      </c>
      <c r="I3" s="18">
        <v>100.082170805983</v>
      </c>
      <c r="J3" s="18">
        <v>100.132236924445</v>
      </c>
      <c r="K3" s="43">
        <v>4.2599917179710003</v>
      </c>
      <c r="M3" t="e">
        <f t="shared" ref="M3:M66" si="0">C3-J3</f>
        <v>#REF!</v>
      </c>
      <c r="N3" t="e">
        <f t="shared" ref="N3:N66" si="1">D3-I3</f>
        <v>#REF!</v>
      </c>
      <c r="O3" s="141" t="e">
        <f t="shared" ref="O3:O64" si="2">E3-K3</f>
        <v>#REF!</v>
      </c>
    </row>
    <row r="4" spans="1:20" x14ac:dyDescent="0.35">
      <c r="A4" s="1" t="s">
        <v>17</v>
      </c>
      <c r="C4" s="18" t="e">
        <f>Publish!#REF!</f>
        <v>#REF!</v>
      </c>
      <c r="D4" s="18" t="e">
        <f>Publish!#REF!</f>
        <v>#REF!</v>
      </c>
      <c r="E4" s="43" t="e">
        <f>Publish!#REF!</f>
        <v>#REF!</v>
      </c>
      <c r="H4" t="s">
        <v>17</v>
      </c>
      <c r="I4" s="18">
        <v>100.30276613373699</v>
      </c>
      <c r="J4" s="18">
        <v>100.35294260504</v>
      </c>
      <c r="K4" s="43">
        <v>4.7021540948449996</v>
      </c>
      <c r="M4" t="e">
        <f t="shared" si="0"/>
        <v>#REF!</v>
      </c>
      <c r="N4" t="e">
        <f t="shared" si="1"/>
        <v>#REF!</v>
      </c>
      <c r="O4" s="141" t="e">
        <f t="shared" si="2"/>
        <v>#REF!</v>
      </c>
    </row>
    <row r="5" spans="1:20" x14ac:dyDescent="0.35">
      <c r="A5" s="1" t="s">
        <v>28</v>
      </c>
      <c r="C5" s="18" t="e">
        <f>Publish!#REF!</f>
        <v>#REF!</v>
      </c>
      <c r="D5" s="18" t="e">
        <f>Publish!#REF!</f>
        <v>#REF!</v>
      </c>
      <c r="E5" s="43" t="e">
        <f>Publish!#REF!</f>
        <v>#REF!</v>
      </c>
      <c r="H5" t="s">
        <v>28</v>
      </c>
      <c r="I5" s="18">
        <v>100.377817469181</v>
      </c>
      <c r="J5" s="18">
        <v>100.428031484923</v>
      </c>
      <c r="K5" s="43">
        <v>4.7297551587609998</v>
      </c>
      <c r="M5" t="e">
        <f t="shared" si="0"/>
        <v>#REF!</v>
      </c>
      <c r="N5" t="e">
        <f t="shared" si="1"/>
        <v>#REF!</v>
      </c>
      <c r="O5" s="141" t="e">
        <f t="shared" si="2"/>
        <v>#REF!</v>
      </c>
      <c r="T5" s="157"/>
    </row>
    <row r="6" spans="1:20" x14ac:dyDescent="0.35">
      <c r="A6" s="1" t="s">
        <v>38</v>
      </c>
      <c r="C6" s="18" t="e">
        <f>Publish!#REF!</f>
        <v>#REF!</v>
      </c>
      <c r="D6" s="18" t="e">
        <f>Publish!#REF!</f>
        <v>#REF!</v>
      </c>
      <c r="E6" s="43" t="e">
        <f>Publish!#REF!</f>
        <v>#REF!</v>
      </c>
      <c r="H6" t="s">
        <v>38</v>
      </c>
      <c r="I6" s="18">
        <v>100.595801740789</v>
      </c>
      <c r="J6" s="18">
        <v>100.646124803191</v>
      </c>
      <c r="K6" s="43">
        <v>4.5332098070560001</v>
      </c>
      <c r="M6" t="e">
        <f t="shared" si="0"/>
        <v>#REF!</v>
      </c>
      <c r="N6" t="e">
        <f t="shared" si="1"/>
        <v>#REF!</v>
      </c>
      <c r="O6" s="141" t="e">
        <f t="shared" si="2"/>
        <v>#REF!</v>
      </c>
      <c r="T6" s="157"/>
    </row>
    <row r="7" spans="1:20" x14ac:dyDescent="0.35">
      <c r="A7" s="1" t="s">
        <v>22</v>
      </c>
      <c r="C7" s="18" t="e">
        <f>Publish!#REF!</f>
        <v>#REF!</v>
      </c>
      <c r="D7" s="18" t="e">
        <f>Publish!#REF!</f>
        <v>#REF!</v>
      </c>
      <c r="E7" s="43" t="e">
        <f>Publish!#REF!</f>
        <v>#REF!</v>
      </c>
      <c r="H7" t="s">
        <v>22</v>
      </c>
      <c r="I7" s="18">
        <v>100.78749676538401</v>
      </c>
      <c r="J7" s="18">
        <v>100.837915723246</v>
      </c>
      <c r="K7" s="43">
        <v>4.6795394035619999</v>
      </c>
      <c r="M7" t="e">
        <f t="shared" si="0"/>
        <v>#REF!</v>
      </c>
      <c r="N7" t="e">
        <f t="shared" si="1"/>
        <v>#REF!</v>
      </c>
      <c r="O7" s="141" t="e">
        <f t="shared" si="2"/>
        <v>#REF!</v>
      </c>
    </row>
    <row r="8" spans="1:20" x14ac:dyDescent="0.35">
      <c r="A8" s="1" t="s">
        <v>163</v>
      </c>
      <c r="C8" s="18" t="e">
        <f>Publish!#REF!</f>
        <v>#REF!</v>
      </c>
      <c r="D8" s="18" t="e">
        <f>Publish!#REF!</f>
        <v>#REF!</v>
      </c>
      <c r="E8" s="43" t="e">
        <f>Publish!#REF!</f>
        <v>#REF!</v>
      </c>
      <c r="H8" t="s">
        <v>163</v>
      </c>
      <c r="I8" s="18">
        <v>100.680819265012</v>
      </c>
      <c r="J8" s="18">
        <v>100.73118485744099</v>
      </c>
      <c r="K8" s="43">
        <v>4.2307841469660001</v>
      </c>
      <c r="M8" t="e">
        <f t="shared" si="0"/>
        <v>#REF!</v>
      </c>
      <c r="N8" t="e">
        <f t="shared" si="1"/>
        <v>#REF!</v>
      </c>
      <c r="O8" s="141" t="e">
        <f t="shared" si="2"/>
        <v>#REF!</v>
      </c>
    </row>
    <row r="9" spans="1:20" x14ac:dyDescent="0.35">
      <c r="A9" s="1" t="s">
        <v>191</v>
      </c>
      <c r="C9" s="18" t="e">
        <f>Publish!#REF!</f>
        <v>#REF!</v>
      </c>
      <c r="D9" s="18" t="e">
        <f>Publish!#REF!</f>
        <v>#REF!</v>
      </c>
      <c r="E9" s="43" t="e">
        <f>Publish!#REF!</f>
        <v>#REF!</v>
      </c>
      <c r="H9" t="s">
        <v>191</v>
      </c>
      <c r="I9" s="18">
        <v>100.45870403345801</v>
      </c>
      <c r="J9" s="18">
        <v>100.508958512714</v>
      </c>
      <c r="K9" s="43">
        <v>1.5504</v>
      </c>
      <c r="M9" t="e">
        <f t="shared" si="0"/>
        <v>#REF!</v>
      </c>
      <c r="N9" t="e">
        <f t="shared" si="1"/>
        <v>#REF!</v>
      </c>
      <c r="O9" s="141" t="e">
        <f t="shared" si="2"/>
        <v>#REF!</v>
      </c>
    </row>
    <row r="10" spans="1:20" x14ac:dyDescent="0.35">
      <c r="A10" s="136" t="s">
        <v>131</v>
      </c>
      <c r="C10" s="18" t="e">
        <f>Publish!#REF!</f>
        <v>#REF!</v>
      </c>
      <c r="D10" s="18" t="e">
        <f>Publish!#REF!</f>
        <v>#REF!</v>
      </c>
      <c r="E10" s="43" t="e">
        <f>Publish!#REF!</f>
        <v>#REF!</v>
      </c>
      <c r="H10" t="s">
        <v>131</v>
      </c>
      <c r="I10" s="18">
        <v>100.872786987262</v>
      </c>
      <c r="J10" s="18">
        <v>100.923248611568</v>
      </c>
      <c r="K10" s="43">
        <v>4.2524067140539996</v>
      </c>
      <c r="M10" t="e">
        <f t="shared" si="0"/>
        <v>#REF!</v>
      </c>
      <c r="N10" t="e">
        <f t="shared" si="1"/>
        <v>#REF!</v>
      </c>
      <c r="O10" s="141" t="e">
        <f t="shared" si="2"/>
        <v>#REF!</v>
      </c>
    </row>
    <row r="11" spans="1:20" x14ac:dyDescent="0.35">
      <c r="A11" s="1" t="s">
        <v>61</v>
      </c>
      <c r="C11" s="18" t="e">
        <f>Publish!#REF!</f>
        <v>#REF!</v>
      </c>
      <c r="D11" s="18" t="e">
        <f>Publish!#REF!</f>
        <v>#REF!</v>
      </c>
      <c r="E11" s="43" t="e">
        <f>Publish!#REF!</f>
        <v>#REF!</v>
      </c>
      <c r="H11" t="s">
        <v>61</v>
      </c>
      <c r="I11" s="18">
        <v>100.936190089516</v>
      </c>
      <c r="J11" s="18">
        <v>100.986683431232</v>
      </c>
      <c r="K11" s="43">
        <v>4.3631990380200003</v>
      </c>
      <c r="M11" t="e">
        <f t="shared" si="0"/>
        <v>#REF!</v>
      </c>
      <c r="N11" t="e">
        <f t="shared" si="1"/>
        <v>#REF!</v>
      </c>
      <c r="O11" s="141" t="e">
        <f t="shared" si="2"/>
        <v>#REF!</v>
      </c>
    </row>
    <row r="12" spans="1:20" x14ac:dyDescent="0.35">
      <c r="A12" s="1" t="s">
        <v>25</v>
      </c>
      <c r="C12" s="18" t="e">
        <f>Publish!#REF!</f>
        <v>#REF!</v>
      </c>
      <c r="D12" s="18" t="e">
        <f>Publish!#REF!</f>
        <v>#REF!</v>
      </c>
      <c r="E12" s="43" t="e">
        <f>Publish!#REF!</f>
        <v>#REF!</v>
      </c>
      <c r="H12" t="s">
        <v>25</v>
      </c>
      <c r="I12" s="18">
        <v>101.077272677124</v>
      </c>
      <c r="J12" s="18">
        <v>101.127836595422</v>
      </c>
      <c r="K12" s="43">
        <v>4.6661237487739999</v>
      </c>
      <c r="M12" t="e">
        <f t="shared" si="0"/>
        <v>#REF!</v>
      </c>
      <c r="N12" t="e">
        <f t="shared" si="1"/>
        <v>#REF!</v>
      </c>
      <c r="O12" s="141" t="e">
        <f t="shared" si="2"/>
        <v>#REF!</v>
      </c>
    </row>
    <row r="13" spans="1:20" x14ac:dyDescent="0.35">
      <c r="A13" s="1" t="s">
        <v>293</v>
      </c>
      <c r="C13" s="18" t="e">
        <f>Publish!#REF!</f>
        <v>#REF!</v>
      </c>
      <c r="D13" s="18" t="e">
        <f>Publish!#REF!</f>
        <v>#REF!</v>
      </c>
      <c r="E13" s="43" t="e">
        <f>Publish!#REF!</f>
        <v>#REF!</v>
      </c>
      <c r="H13" t="s">
        <v>293</v>
      </c>
      <c r="I13" s="18">
        <v>100.18785106197799</v>
      </c>
      <c r="J13" s="18">
        <v>100.237970047001</v>
      </c>
      <c r="K13" s="43">
        <v>1.7762</v>
      </c>
      <c r="M13" t="e">
        <f t="shared" si="0"/>
        <v>#REF!</v>
      </c>
      <c r="N13" t="e">
        <f t="shared" si="1"/>
        <v>#REF!</v>
      </c>
      <c r="O13" s="169" t="e">
        <f t="shared" si="2"/>
        <v>#REF!</v>
      </c>
      <c r="Q13" t="s">
        <v>333</v>
      </c>
    </row>
    <row r="14" spans="1:20" x14ac:dyDescent="0.35">
      <c r="A14" s="136" t="s">
        <v>180</v>
      </c>
      <c r="C14" s="18" t="e">
        <f>Publish!#REF!</f>
        <v>#REF!</v>
      </c>
      <c r="D14" s="18" t="e">
        <f>Publish!#REF!</f>
        <v>#REF!</v>
      </c>
      <c r="E14" s="43" t="e">
        <f>Publish!#REF!</f>
        <v>#REF!</v>
      </c>
      <c r="H14" t="s">
        <v>180</v>
      </c>
      <c r="I14" s="18">
        <v>100.638471577372</v>
      </c>
      <c r="J14" s="18">
        <v>100.688815985365</v>
      </c>
      <c r="K14" s="43">
        <v>1.7762</v>
      </c>
      <c r="M14" t="e">
        <f t="shared" si="0"/>
        <v>#REF!</v>
      </c>
      <c r="N14" t="e">
        <f t="shared" si="1"/>
        <v>#REF!</v>
      </c>
      <c r="O14" s="141" t="e">
        <f t="shared" si="2"/>
        <v>#REF!</v>
      </c>
    </row>
    <row r="15" spans="1:20" x14ac:dyDescent="0.35">
      <c r="A15" s="1" t="s">
        <v>19</v>
      </c>
      <c r="C15" s="18" t="e">
        <f>Publish!#REF!</f>
        <v>#REF!</v>
      </c>
      <c r="D15" s="18" t="e">
        <f>Publish!#REF!</f>
        <v>#REF!</v>
      </c>
      <c r="E15" s="43" t="e">
        <f>Publish!#REF!</f>
        <v>#REF!</v>
      </c>
      <c r="H15" t="s">
        <v>19</v>
      </c>
      <c r="I15" s="18">
        <v>101.308169836776</v>
      </c>
      <c r="J15" s="18">
        <v>101.358849261407</v>
      </c>
      <c r="K15" s="43">
        <v>4.6554889231530003</v>
      </c>
      <c r="M15" t="e">
        <f t="shared" si="0"/>
        <v>#REF!</v>
      </c>
      <c r="N15" t="e">
        <f t="shared" si="1"/>
        <v>#REF!</v>
      </c>
      <c r="O15" s="141" t="e">
        <f t="shared" si="2"/>
        <v>#REF!</v>
      </c>
    </row>
    <row r="16" spans="1:20" x14ac:dyDescent="0.35">
      <c r="A16" s="1" t="s">
        <v>31</v>
      </c>
      <c r="C16" s="18" t="e">
        <f>Publish!#REF!</f>
        <v>#REF!</v>
      </c>
      <c r="D16" s="18" t="e">
        <f>Publish!#REF!</f>
        <v>#REF!</v>
      </c>
      <c r="E16" s="43" t="e">
        <f>Publish!#REF!</f>
        <v>#REF!</v>
      </c>
      <c r="H16" t="s">
        <v>31</v>
      </c>
      <c r="I16" s="18">
        <v>99.997651839135997</v>
      </c>
      <c r="J16" s="18">
        <v>100.04767567697399</v>
      </c>
      <c r="K16" s="43">
        <v>4.7477364844899999</v>
      </c>
      <c r="M16" t="e">
        <f t="shared" si="0"/>
        <v>#REF!</v>
      </c>
      <c r="N16" t="e">
        <f t="shared" si="1"/>
        <v>#REF!</v>
      </c>
      <c r="O16" s="169" t="e">
        <f t="shared" si="2"/>
        <v>#REF!</v>
      </c>
      <c r="Q16" t="s">
        <v>335</v>
      </c>
    </row>
    <row r="17" spans="1:15" x14ac:dyDescent="0.35">
      <c r="A17" s="1" t="s">
        <v>313</v>
      </c>
      <c r="C17" s="18" t="e">
        <f>Publish!#REF!</f>
        <v>#REF!</v>
      </c>
      <c r="D17" s="18" t="e">
        <f>Publish!#REF!</f>
        <v>#REF!</v>
      </c>
      <c r="E17" s="43" t="e">
        <f>Publish!#REF!</f>
        <v>#REF!</v>
      </c>
      <c r="H17" t="s">
        <v>332</v>
      </c>
      <c r="I17" s="18">
        <v>100.44178675533099</v>
      </c>
      <c r="J17" s="18">
        <v>100.49203277171701</v>
      </c>
      <c r="K17" s="43">
        <v>1.7762</v>
      </c>
      <c r="M17" t="e">
        <f t="shared" si="0"/>
        <v>#REF!</v>
      </c>
      <c r="N17" t="e">
        <f t="shared" si="1"/>
        <v>#REF!</v>
      </c>
      <c r="O17" s="141" t="e">
        <f t="shared" si="2"/>
        <v>#REF!</v>
      </c>
    </row>
    <row r="18" spans="1:15" x14ac:dyDescent="0.35">
      <c r="A18" s="1" t="s">
        <v>34</v>
      </c>
      <c r="C18" s="18" t="e">
        <f>Publish!#REF!</f>
        <v>#REF!</v>
      </c>
      <c r="D18" s="18" t="e">
        <f>Publish!#REF!</f>
        <v>#REF!</v>
      </c>
      <c r="E18" s="43" t="e">
        <f>Publish!#REF!</f>
        <v>#REF!</v>
      </c>
      <c r="H18" t="s">
        <v>34</v>
      </c>
      <c r="I18" s="18">
        <v>101.109352640206</v>
      </c>
      <c r="J18" s="18">
        <v>101.159932606509</v>
      </c>
      <c r="K18" s="43">
        <v>4.7264266363229996</v>
      </c>
      <c r="M18" t="e">
        <f t="shared" si="0"/>
        <v>#REF!</v>
      </c>
      <c r="N18" t="e">
        <f t="shared" si="1"/>
        <v>#REF!</v>
      </c>
      <c r="O18" s="141" t="e">
        <f t="shared" si="2"/>
        <v>#REF!</v>
      </c>
    </row>
    <row r="19" spans="1:15" x14ac:dyDescent="0.35">
      <c r="A19" s="1" t="s">
        <v>320</v>
      </c>
      <c r="C19" s="18" t="e">
        <f>Publish!#REF!</f>
        <v>#REF!</v>
      </c>
      <c r="D19" s="18" t="e">
        <f>Publish!#REF!</f>
        <v>#REF!</v>
      </c>
      <c r="E19" s="43" t="e">
        <f>Publish!#REF!</f>
        <v>#REF!</v>
      </c>
      <c r="H19" t="s">
        <v>320</v>
      </c>
      <c r="I19" s="18">
        <v>99.95</v>
      </c>
      <c r="J19" s="18">
        <v>100</v>
      </c>
      <c r="K19" s="43">
        <v>2.42</v>
      </c>
      <c r="M19" t="e">
        <f t="shared" si="0"/>
        <v>#REF!</v>
      </c>
      <c r="N19" t="e">
        <f t="shared" si="1"/>
        <v>#REF!</v>
      </c>
      <c r="O19" s="141" t="e">
        <f t="shared" si="2"/>
        <v>#REF!</v>
      </c>
    </row>
    <row r="20" spans="1:15" x14ac:dyDescent="0.35">
      <c r="A20" s="1" t="s">
        <v>147</v>
      </c>
      <c r="C20" s="18" t="e">
        <f>Publish!#REF!</f>
        <v>#REF!</v>
      </c>
      <c r="D20" s="18" t="e">
        <f>Publish!#REF!</f>
        <v>#REF!</v>
      </c>
      <c r="E20" s="43" t="e">
        <f>Publish!#REF!</f>
        <v>#REF!</v>
      </c>
      <c r="H20" t="s">
        <v>147</v>
      </c>
      <c r="I20" s="18">
        <v>100.08259653152101</v>
      </c>
      <c r="J20" s="18">
        <v>100.132662862952</v>
      </c>
      <c r="K20" s="43">
        <v>4.2677762458480002</v>
      </c>
      <c r="M20" t="e">
        <f t="shared" si="0"/>
        <v>#REF!</v>
      </c>
      <c r="N20" t="e">
        <f t="shared" si="1"/>
        <v>#REF!</v>
      </c>
      <c r="O20" s="141" t="e">
        <f t="shared" si="2"/>
        <v>#REF!</v>
      </c>
    </row>
    <row r="21" spans="1:15" x14ac:dyDescent="0.35">
      <c r="A21" s="1" t="s">
        <v>67</v>
      </c>
      <c r="C21" s="18" t="e">
        <f>Publish!#REF!</f>
        <v>#REF!</v>
      </c>
      <c r="D21" s="18" t="e">
        <f>Publish!#REF!</f>
        <v>#REF!</v>
      </c>
      <c r="E21" s="43" t="e">
        <f>Publish!#REF!</f>
        <v>#REF!</v>
      </c>
      <c r="H21" t="s">
        <v>67</v>
      </c>
      <c r="I21" s="18">
        <v>100.101936017216</v>
      </c>
      <c r="J21" s="18">
        <v>100.152012023228</v>
      </c>
      <c r="K21" s="43">
        <v>4.3683595682379996</v>
      </c>
      <c r="M21" t="e">
        <f t="shared" si="0"/>
        <v>#REF!</v>
      </c>
      <c r="N21" t="e">
        <f t="shared" si="1"/>
        <v>#REF!</v>
      </c>
      <c r="O21" s="141" t="e">
        <f t="shared" si="2"/>
        <v>#REF!</v>
      </c>
    </row>
    <row r="22" spans="1:15" x14ac:dyDescent="0.35">
      <c r="A22" s="1" t="s">
        <v>236</v>
      </c>
      <c r="C22" s="18" t="e">
        <f>Publish!#REF!</f>
        <v>#REF!</v>
      </c>
      <c r="D22" s="18" t="e">
        <f>Publish!#REF!</f>
        <v>#REF!</v>
      </c>
      <c r="E22" s="43" t="e">
        <f>Publish!#REF!</f>
        <v>#REF!</v>
      </c>
      <c r="H22" t="s">
        <v>236</v>
      </c>
      <c r="I22" s="18">
        <v>100.579384793949</v>
      </c>
      <c r="J22" s="18">
        <v>100.629699643771</v>
      </c>
      <c r="K22" s="43">
        <v>2.42</v>
      </c>
      <c r="M22" t="e">
        <f t="shared" si="0"/>
        <v>#REF!</v>
      </c>
      <c r="N22" t="e">
        <f t="shared" si="1"/>
        <v>#REF!</v>
      </c>
      <c r="O22" s="141" t="e">
        <f t="shared" si="2"/>
        <v>#REF!</v>
      </c>
    </row>
    <row r="23" spans="1:15" x14ac:dyDescent="0.35">
      <c r="A23" s="1" t="s">
        <v>156</v>
      </c>
      <c r="C23" s="18" t="e">
        <f>Publish!#REF!</f>
        <v>#REF!</v>
      </c>
      <c r="D23" s="18" t="e">
        <f>Publish!#REF!</f>
        <v>#REF!</v>
      </c>
      <c r="E23" s="43" t="e">
        <f>Publish!#REF!</f>
        <v>#REF!</v>
      </c>
      <c r="H23" t="s">
        <v>156</v>
      </c>
      <c r="I23" s="18">
        <v>101.754689223082</v>
      </c>
      <c r="J23" s="18">
        <v>101.805592019092</v>
      </c>
      <c r="K23" s="43">
        <v>2.42</v>
      </c>
      <c r="M23" t="e">
        <f t="shared" si="0"/>
        <v>#REF!</v>
      </c>
      <c r="N23" t="e">
        <f t="shared" si="1"/>
        <v>#REF!</v>
      </c>
      <c r="O23" s="141" t="e">
        <f t="shared" si="2"/>
        <v>#REF!</v>
      </c>
    </row>
    <row r="24" spans="1:15" x14ac:dyDescent="0.35">
      <c r="A24" s="1" t="s">
        <v>175</v>
      </c>
      <c r="C24" s="18" t="e">
        <f>Publish!#REF!</f>
        <v>#REF!</v>
      </c>
      <c r="D24" s="18" t="e">
        <f>Publish!#REF!</f>
        <v>#REF!</v>
      </c>
      <c r="E24" s="43" t="e">
        <f>Publish!#REF!</f>
        <v>#REF!</v>
      </c>
      <c r="H24" t="s">
        <v>175</v>
      </c>
      <c r="I24" s="18">
        <v>100.27970164297599</v>
      </c>
      <c r="J24" s="18">
        <v>100.329866576264</v>
      </c>
      <c r="K24" s="43">
        <v>4.2477072335789998</v>
      </c>
      <c r="M24" t="e">
        <f t="shared" si="0"/>
        <v>#REF!</v>
      </c>
      <c r="N24" t="e">
        <f t="shared" si="1"/>
        <v>#REF!</v>
      </c>
      <c r="O24" s="141" t="e">
        <f t="shared" si="2"/>
        <v>#REF!</v>
      </c>
    </row>
    <row r="25" spans="1:15" x14ac:dyDescent="0.35">
      <c r="A25" s="1" t="s">
        <v>56</v>
      </c>
      <c r="C25" s="18" t="e">
        <f>Publish!#REF!</f>
        <v>#REF!</v>
      </c>
      <c r="D25" s="18" t="e">
        <f>Publish!#REF!</f>
        <v>#REF!</v>
      </c>
      <c r="E25" s="43" t="e">
        <f>Publish!#REF!</f>
        <v>#REF!</v>
      </c>
      <c r="H25" t="s">
        <v>56</v>
      </c>
      <c r="I25" s="18">
        <v>100.324818709932</v>
      </c>
      <c r="J25" s="18">
        <v>100.375006213039</v>
      </c>
      <c r="K25" s="43">
        <v>4.4209212705620002</v>
      </c>
      <c r="M25" t="e">
        <f t="shared" si="0"/>
        <v>#REF!</v>
      </c>
      <c r="N25" t="e">
        <f t="shared" si="1"/>
        <v>#REF!</v>
      </c>
      <c r="O25" s="141" t="e">
        <f t="shared" si="2"/>
        <v>#REF!</v>
      </c>
    </row>
    <row r="26" spans="1:15" x14ac:dyDescent="0.35">
      <c r="A26" s="1" t="s">
        <v>27</v>
      </c>
      <c r="C26" s="18" t="e">
        <f>Publish!#REF!</f>
        <v>#REF!</v>
      </c>
      <c r="D26" s="18" t="e">
        <f>Publish!#REF!</f>
        <v>#REF!</v>
      </c>
      <c r="E26" s="43" t="e">
        <f>Publish!#REF!</f>
        <v>#REF!</v>
      </c>
      <c r="H26" t="s">
        <v>27</v>
      </c>
      <c r="I26" s="18">
        <v>100.38241109751699</v>
      </c>
      <c r="J26" s="18">
        <v>100.432627411223</v>
      </c>
      <c r="K26" s="43">
        <v>4.7606541053870002</v>
      </c>
      <c r="M26" t="e">
        <f t="shared" si="0"/>
        <v>#REF!</v>
      </c>
      <c r="N26" t="e">
        <f t="shared" si="1"/>
        <v>#REF!</v>
      </c>
      <c r="O26" s="141" t="e">
        <f t="shared" si="2"/>
        <v>#REF!</v>
      </c>
    </row>
    <row r="27" spans="1:15" x14ac:dyDescent="0.35">
      <c r="A27" s="1" t="s">
        <v>140</v>
      </c>
      <c r="C27" s="18" t="e">
        <f>Publish!#REF!</f>
        <v>#REF!</v>
      </c>
      <c r="D27" s="18" t="e">
        <f>Publish!#REF!</f>
        <v>#REF!</v>
      </c>
      <c r="E27" s="43" t="e">
        <f>Publish!#REF!</f>
        <v>#REF!</v>
      </c>
      <c r="H27" t="s">
        <v>140</v>
      </c>
      <c r="I27" s="18">
        <v>100.415071049627</v>
      </c>
      <c r="J27" s="18">
        <v>100.46530370147801</v>
      </c>
      <c r="K27" s="43">
        <v>4.2614214482659998</v>
      </c>
      <c r="M27" t="e">
        <f t="shared" si="0"/>
        <v>#REF!</v>
      </c>
      <c r="N27" t="e">
        <f t="shared" si="1"/>
        <v>#REF!</v>
      </c>
      <c r="O27" s="141" t="e">
        <f t="shared" si="2"/>
        <v>#REF!</v>
      </c>
    </row>
    <row r="28" spans="1:15" x14ac:dyDescent="0.35">
      <c r="A28" s="1" t="s">
        <v>37</v>
      </c>
      <c r="C28" s="18" t="e">
        <f>Publish!#REF!</f>
        <v>#REF!</v>
      </c>
      <c r="D28" s="18" t="e">
        <f>Publish!#REF!</f>
        <v>#REF!</v>
      </c>
      <c r="E28" s="43" t="e">
        <f>Publish!#REF!</f>
        <v>#REF!</v>
      </c>
      <c r="H28" t="s">
        <v>37</v>
      </c>
      <c r="I28" s="18">
        <v>100.603616379473</v>
      </c>
      <c r="J28" s="18">
        <v>100.653943351149</v>
      </c>
      <c r="K28" s="43">
        <v>4.5639046489949999</v>
      </c>
      <c r="M28" t="e">
        <f t="shared" si="0"/>
        <v>#REF!</v>
      </c>
      <c r="N28" t="e">
        <f t="shared" si="1"/>
        <v>#REF!</v>
      </c>
      <c r="O28" s="141" t="e">
        <f t="shared" si="2"/>
        <v>#REF!</v>
      </c>
    </row>
    <row r="29" spans="1:15" x14ac:dyDescent="0.35">
      <c r="A29" s="1" t="s">
        <v>21</v>
      </c>
      <c r="C29" s="18" t="e">
        <f>Publish!#REF!</f>
        <v>#REF!</v>
      </c>
      <c r="D29" s="18" t="e">
        <f>Publish!#REF!</f>
        <v>#REF!</v>
      </c>
      <c r="E29" s="43" t="e">
        <f>Publish!#REF!</f>
        <v>#REF!</v>
      </c>
      <c r="H29" t="s">
        <v>21</v>
      </c>
      <c r="I29" s="18">
        <v>100.79658686972699</v>
      </c>
      <c r="J29" s="18">
        <v>100.84701037491401</v>
      </c>
      <c r="K29" s="43">
        <v>4.7101049226359999</v>
      </c>
      <c r="M29" t="e">
        <f t="shared" si="0"/>
        <v>#REF!</v>
      </c>
      <c r="N29" t="e">
        <f t="shared" si="1"/>
        <v>#REF!</v>
      </c>
      <c r="O29" s="141" t="e">
        <f t="shared" si="2"/>
        <v>#REF!</v>
      </c>
    </row>
    <row r="30" spans="1:15" x14ac:dyDescent="0.35">
      <c r="A30" s="1" t="s">
        <v>253</v>
      </c>
      <c r="C30" s="18" t="e">
        <f>Publish!#REF!</f>
        <v>#REF!</v>
      </c>
      <c r="D30" s="18" t="e">
        <f>Publish!#REF!</f>
        <v>#REF!</v>
      </c>
      <c r="E30" s="43" t="e">
        <f>Publish!#REF!</f>
        <v>#REF!</v>
      </c>
      <c r="H30" t="s">
        <v>253</v>
      </c>
      <c r="I30" s="18">
        <v>100.732110738841</v>
      </c>
      <c r="J30" s="18">
        <v>100.78250198983601</v>
      </c>
      <c r="K30" s="43">
        <v>2.42</v>
      </c>
      <c r="M30" t="e">
        <f t="shared" si="0"/>
        <v>#REF!</v>
      </c>
      <c r="N30" t="e">
        <f t="shared" si="1"/>
        <v>#REF!</v>
      </c>
      <c r="O30" s="141" t="e">
        <f t="shared" si="2"/>
        <v>#REF!</v>
      </c>
    </row>
    <row r="31" spans="1:15" x14ac:dyDescent="0.35">
      <c r="A31" s="1" t="s">
        <v>24</v>
      </c>
      <c r="C31" s="18" t="e">
        <f>Publish!#REF!</f>
        <v>#REF!</v>
      </c>
      <c r="D31" s="18" t="e">
        <f>Publish!#REF!</f>
        <v>#REF!</v>
      </c>
      <c r="E31" s="43" t="e">
        <f>Publish!#REF!</f>
        <v>#REF!</v>
      </c>
      <c r="H31" t="s">
        <v>24</v>
      </c>
      <c r="I31" s="18">
        <v>101.089244358543</v>
      </c>
      <c r="J31" s="18">
        <v>101.13981426567599</v>
      </c>
      <c r="K31" s="43">
        <v>4.6964689766210004</v>
      </c>
      <c r="M31" t="e">
        <f t="shared" si="0"/>
        <v>#REF!</v>
      </c>
      <c r="N31" t="e">
        <f t="shared" si="1"/>
        <v>#REF!</v>
      </c>
      <c r="O31" s="141" t="e">
        <f t="shared" si="2"/>
        <v>#REF!</v>
      </c>
    </row>
    <row r="32" spans="1:15" x14ac:dyDescent="0.35">
      <c r="A32" s="1" t="s">
        <v>144</v>
      </c>
      <c r="C32" s="18" t="e">
        <f>Publish!#REF!</f>
        <v>#REF!</v>
      </c>
      <c r="D32" s="18" t="e">
        <f>Publish!#REF!</f>
        <v>#REF!</v>
      </c>
      <c r="E32" s="43" t="e">
        <f>Publish!#REF!</f>
        <v>#REF!</v>
      </c>
      <c r="H32" t="s">
        <v>144</v>
      </c>
      <c r="I32" s="18">
        <v>100.992368039859</v>
      </c>
      <c r="J32" s="18">
        <v>101.04288948460101</v>
      </c>
      <c r="K32" s="43">
        <v>4.2370621246460001</v>
      </c>
      <c r="M32" t="e">
        <f t="shared" si="0"/>
        <v>#REF!</v>
      </c>
      <c r="N32" t="e">
        <f t="shared" si="1"/>
        <v>#REF!</v>
      </c>
      <c r="O32" s="141" t="e">
        <f t="shared" si="2"/>
        <v>#REF!</v>
      </c>
    </row>
    <row r="33" spans="1:17" x14ac:dyDescent="0.35">
      <c r="A33" s="1" t="s">
        <v>99</v>
      </c>
      <c r="C33" s="18" t="e">
        <f>Publish!#REF!</f>
        <v>#REF!</v>
      </c>
      <c r="D33" s="18" t="e">
        <f>Publish!#REF!</f>
        <v>#REF!</v>
      </c>
      <c r="E33" s="43" t="e">
        <f>Publish!#REF!</f>
        <v>#REF!</v>
      </c>
      <c r="H33" t="s">
        <v>99</v>
      </c>
      <c r="I33" s="18">
        <v>101.169791880906</v>
      </c>
      <c r="J33" s="18">
        <v>101.220402081947</v>
      </c>
      <c r="K33" s="43">
        <v>4.2913779343450003</v>
      </c>
      <c r="M33" t="e">
        <f t="shared" si="0"/>
        <v>#REF!</v>
      </c>
      <c r="N33" t="e">
        <f t="shared" si="1"/>
        <v>#REF!</v>
      </c>
      <c r="O33" s="141" t="e">
        <f t="shared" si="2"/>
        <v>#REF!</v>
      </c>
    </row>
    <row r="34" spans="1:17" x14ac:dyDescent="0.35">
      <c r="A34" s="1" t="s">
        <v>42</v>
      </c>
      <c r="C34" s="18" t="e">
        <f>Publish!#REF!</f>
        <v>#REF!</v>
      </c>
      <c r="D34" s="18" t="e">
        <f>Publish!#REF!</f>
        <v>#REF!</v>
      </c>
      <c r="E34" s="43" t="e">
        <f>Publish!#REF!</f>
        <v>#REF!</v>
      </c>
      <c r="H34" t="s">
        <v>42</v>
      </c>
      <c r="I34" s="18">
        <v>101.334254534648</v>
      </c>
      <c r="J34" s="18">
        <v>101.384947008152</v>
      </c>
      <c r="K34" s="43">
        <v>4.530998077684</v>
      </c>
      <c r="M34" t="e">
        <f t="shared" si="0"/>
        <v>#REF!</v>
      </c>
      <c r="N34" t="e">
        <f t="shared" si="1"/>
        <v>#REF!</v>
      </c>
      <c r="O34" s="141" t="e">
        <f t="shared" si="2"/>
        <v>#REF!</v>
      </c>
    </row>
    <row r="35" spans="1:17" x14ac:dyDescent="0.35">
      <c r="A35" s="1" t="s">
        <v>30</v>
      </c>
      <c r="C35" s="18" t="e">
        <f>Publish!#REF!</f>
        <v>#REF!</v>
      </c>
      <c r="D35" s="18" t="e">
        <f>Publish!#REF!</f>
        <v>#REF!</v>
      </c>
      <c r="E35" s="43" t="e">
        <f>Publish!#REF!</f>
        <v>#REF!</v>
      </c>
      <c r="H35" t="s">
        <v>30</v>
      </c>
      <c r="I35" s="18">
        <v>99.998162861775</v>
      </c>
      <c r="J35" s="18">
        <v>100.048186955253</v>
      </c>
      <c r="K35" s="43">
        <v>4.778947170865</v>
      </c>
      <c r="M35" t="e">
        <f t="shared" si="0"/>
        <v>#REF!</v>
      </c>
      <c r="N35" t="e">
        <f t="shared" si="1"/>
        <v>#REF!</v>
      </c>
      <c r="O35" s="169" t="e">
        <f t="shared" si="2"/>
        <v>#REF!</v>
      </c>
      <c r="Q35" t="s">
        <v>335</v>
      </c>
    </row>
    <row r="36" spans="1:17" x14ac:dyDescent="0.35">
      <c r="A36" s="1" t="s">
        <v>77</v>
      </c>
      <c r="C36" s="18" t="e">
        <f>Publish!#REF!</f>
        <v>#REF!</v>
      </c>
      <c r="D36" s="18" t="e">
        <f>Publish!#REF!</f>
        <v>#REF!</v>
      </c>
      <c r="E36" s="43" t="e">
        <f>Publish!#REF!</f>
        <v>#REF!</v>
      </c>
      <c r="H36" t="s">
        <v>77</v>
      </c>
      <c r="I36" s="18">
        <v>100.24353418827999</v>
      </c>
      <c r="J36" s="18">
        <v>100.293681028794</v>
      </c>
      <c r="K36" s="43">
        <v>4.3933475716529999</v>
      </c>
      <c r="M36" t="e">
        <f t="shared" si="0"/>
        <v>#REF!</v>
      </c>
      <c r="N36" t="e">
        <f t="shared" si="1"/>
        <v>#REF!</v>
      </c>
      <c r="O36" s="141" t="e">
        <f t="shared" si="2"/>
        <v>#REF!</v>
      </c>
    </row>
    <row r="37" spans="1:17" x14ac:dyDescent="0.35">
      <c r="A37" s="1" t="s">
        <v>263</v>
      </c>
      <c r="C37" s="18" t="e">
        <f>Publish!#REF!</f>
        <v>#REF!</v>
      </c>
      <c r="D37" s="18" t="e">
        <f>Publish!#REF!</f>
        <v>#REF!</v>
      </c>
      <c r="E37" s="43" t="e">
        <f>Publish!#REF!</f>
        <v>#REF!</v>
      </c>
      <c r="H37" t="s">
        <v>263</v>
      </c>
      <c r="I37" s="18">
        <v>100.64350673815299</v>
      </c>
      <c r="J37" s="18">
        <v>100.693853664985</v>
      </c>
      <c r="K37" s="43">
        <v>2.605</v>
      </c>
      <c r="M37" t="e">
        <f t="shared" si="0"/>
        <v>#REF!</v>
      </c>
      <c r="N37" t="e">
        <f t="shared" si="1"/>
        <v>#REF!</v>
      </c>
      <c r="O37" s="141" t="e">
        <f t="shared" si="2"/>
        <v>#REF!</v>
      </c>
    </row>
    <row r="38" spans="1:17" x14ac:dyDescent="0.35">
      <c r="A38" s="1" t="s">
        <v>45</v>
      </c>
      <c r="C38" s="18" t="e">
        <f>Publish!#REF!</f>
        <v>#REF!</v>
      </c>
      <c r="D38" s="18" t="e">
        <f>Publish!#REF!</f>
        <v>#REF!</v>
      </c>
      <c r="E38" s="43" t="e">
        <f>Publish!#REF!</f>
        <v>#REF!</v>
      </c>
      <c r="H38" t="s">
        <v>45</v>
      </c>
      <c r="I38" s="18">
        <v>100.867494403132</v>
      </c>
      <c r="J38" s="18">
        <v>100.91795337982199</v>
      </c>
      <c r="K38" s="43">
        <v>4.5209993338140002</v>
      </c>
      <c r="M38" t="e">
        <f t="shared" si="0"/>
        <v>#REF!</v>
      </c>
      <c r="N38" t="e">
        <f t="shared" si="1"/>
        <v>#REF!</v>
      </c>
      <c r="O38" s="141" t="e">
        <f t="shared" si="2"/>
        <v>#REF!</v>
      </c>
    </row>
    <row r="39" spans="1:17" x14ac:dyDescent="0.35">
      <c r="A39" s="1" t="s">
        <v>33</v>
      </c>
      <c r="C39" s="18" t="e">
        <f>Publish!#REF!</f>
        <v>#REF!</v>
      </c>
      <c r="D39" s="18" t="e">
        <f>Publish!#REF!</f>
        <v>#REF!</v>
      </c>
      <c r="E39" s="43" t="e">
        <f>Publish!#REF!</f>
        <v>#REF!</v>
      </c>
      <c r="H39" t="s">
        <v>33</v>
      </c>
      <c r="I39" s="18">
        <v>101.12140893544399</v>
      </c>
      <c r="J39" s="18">
        <v>101.17199493291</v>
      </c>
      <c r="K39" s="43">
        <v>4.7567511179270001</v>
      </c>
      <c r="M39" t="e">
        <f t="shared" si="0"/>
        <v>#REF!</v>
      </c>
      <c r="N39" t="e">
        <f t="shared" si="1"/>
        <v>#REF!</v>
      </c>
      <c r="O39" s="141" t="e">
        <f t="shared" si="2"/>
        <v>#REF!</v>
      </c>
    </row>
    <row r="40" spans="1:17" x14ac:dyDescent="0.35">
      <c r="A40" s="1" t="s">
        <v>146</v>
      </c>
      <c r="C40" s="18" t="e">
        <f>Publish!#REF!</f>
        <v>#REF!</v>
      </c>
      <c r="D40" s="18" t="e">
        <f>Publish!#REF!</f>
        <v>#REF!</v>
      </c>
      <c r="E40" s="43" t="e">
        <f>Publish!#REF!</f>
        <v>#REF!</v>
      </c>
      <c r="H40" t="s">
        <v>146</v>
      </c>
      <c r="I40" s="18">
        <v>100.083022202569</v>
      </c>
      <c r="J40" s="18">
        <v>100.13308874694199</v>
      </c>
      <c r="K40" s="43">
        <v>4.2755597111560002</v>
      </c>
      <c r="M40" t="e">
        <f t="shared" si="0"/>
        <v>#REF!</v>
      </c>
      <c r="N40" t="e">
        <f t="shared" si="1"/>
        <v>#REF!</v>
      </c>
      <c r="O40" s="141" t="e">
        <f t="shared" si="2"/>
        <v>#REF!</v>
      </c>
    </row>
    <row r="41" spans="1:17" x14ac:dyDescent="0.35">
      <c r="A41" s="1" t="s">
        <v>274</v>
      </c>
      <c r="C41" s="18" t="e">
        <f>Publish!#REF!</f>
        <v>#REF!</v>
      </c>
      <c r="D41" s="18" t="e">
        <f>Publish!#REF!</f>
        <v>#REF!</v>
      </c>
      <c r="E41" s="43" t="e">
        <f>Publish!#REF!</f>
        <v>#REF!</v>
      </c>
      <c r="H41" t="s">
        <v>274</v>
      </c>
      <c r="I41" s="18">
        <v>100.44823284209301</v>
      </c>
      <c r="J41" s="18">
        <v>100.498482083135</v>
      </c>
      <c r="K41" s="43">
        <v>2.605</v>
      </c>
      <c r="M41" t="e">
        <f t="shared" si="0"/>
        <v>#REF!</v>
      </c>
      <c r="N41" t="e">
        <f t="shared" si="1"/>
        <v>#REF!</v>
      </c>
      <c r="O41" s="141" t="e">
        <f t="shared" si="2"/>
        <v>#REF!</v>
      </c>
    </row>
    <row r="42" spans="1:17" x14ac:dyDescent="0.35">
      <c r="A42" s="1" t="s">
        <v>280</v>
      </c>
      <c r="C42" s="18" t="e">
        <f>Publish!#REF!</f>
        <v>#REF!</v>
      </c>
      <c r="D42" s="18" t="e">
        <f>Publish!#REF!</f>
        <v>#REF!</v>
      </c>
      <c r="E42" s="43" t="e">
        <f>Publish!#REF!</f>
        <v>#REF!</v>
      </c>
      <c r="H42" t="s">
        <v>280</v>
      </c>
      <c r="I42" s="18">
        <v>100.44823284209301</v>
      </c>
      <c r="J42" s="18">
        <v>100.498482083135</v>
      </c>
      <c r="K42" s="43">
        <v>2.605</v>
      </c>
      <c r="M42" t="e">
        <f t="shared" si="0"/>
        <v>#REF!</v>
      </c>
      <c r="N42" t="e">
        <f t="shared" si="1"/>
        <v>#REF!</v>
      </c>
      <c r="O42" s="141" t="e">
        <f t="shared" si="2"/>
        <v>#REF!</v>
      </c>
    </row>
    <row r="43" spans="1:17" x14ac:dyDescent="0.35">
      <c r="A43" s="1" t="s">
        <v>283</v>
      </c>
      <c r="C43" s="18" t="e">
        <f>Publish!#REF!</f>
        <v>#REF!</v>
      </c>
      <c r="D43" s="18" t="e">
        <f>Publish!#REF!</f>
        <v>#REF!</v>
      </c>
      <c r="E43" s="43" t="e">
        <f>Publish!#REF!</f>
        <v>#REF!</v>
      </c>
      <c r="H43" t="s">
        <v>283</v>
      </c>
      <c r="I43" s="18">
        <v>100.44823284209301</v>
      </c>
      <c r="J43" s="18">
        <v>100.498482083135</v>
      </c>
      <c r="K43" s="43">
        <v>2.605</v>
      </c>
      <c r="M43" t="e">
        <f t="shared" si="0"/>
        <v>#REF!</v>
      </c>
      <c r="N43" t="e">
        <f t="shared" si="1"/>
        <v>#REF!</v>
      </c>
      <c r="O43" s="141" t="e">
        <f t="shared" si="2"/>
        <v>#REF!</v>
      </c>
    </row>
    <row r="44" spans="1:17" x14ac:dyDescent="0.35">
      <c r="A44" s="1" t="s">
        <v>155</v>
      </c>
      <c r="C44" s="18" t="e">
        <f>Publish!#REF!</f>
        <v>#REF!</v>
      </c>
      <c r="D44" s="18" t="e">
        <f>Publish!#REF!</f>
        <v>#REF!</v>
      </c>
      <c r="E44" s="43" t="e">
        <f>Publish!#REF!</f>
        <v>#REF!</v>
      </c>
      <c r="H44" t="s">
        <v>155</v>
      </c>
      <c r="I44" s="18">
        <v>103.001791400144</v>
      </c>
      <c r="J44" s="18">
        <v>103.053318059174</v>
      </c>
      <c r="K44" s="43">
        <v>2.605</v>
      </c>
      <c r="M44" t="e">
        <f t="shared" si="0"/>
        <v>#REF!</v>
      </c>
      <c r="N44" t="e">
        <f t="shared" si="1"/>
        <v>#REF!</v>
      </c>
      <c r="O44" s="141" t="e">
        <f t="shared" si="2"/>
        <v>#REF!</v>
      </c>
    </row>
    <row r="45" spans="1:17" x14ac:dyDescent="0.35">
      <c r="A45" s="1" t="s">
        <v>55</v>
      </c>
      <c r="C45" s="18" t="e">
        <f>Publish!#REF!</f>
        <v>#REF!</v>
      </c>
      <c r="D45" s="18" t="e">
        <f>Publish!#REF!</f>
        <v>#REF!</v>
      </c>
      <c r="E45" s="43" t="e">
        <f>Publish!#REF!</f>
        <v>#REF!</v>
      </c>
      <c r="H45" t="s">
        <v>55</v>
      </c>
      <c r="I45" s="18">
        <v>100.32932738412499</v>
      </c>
      <c r="J45" s="18">
        <v>100.379517142696</v>
      </c>
      <c r="K45" s="43">
        <v>4.4518544491969996</v>
      </c>
      <c r="M45" t="e">
        <f t="shared" si="0"/>
        <v>#REF!</v>
      </c>
      <c r="N45" t="e">
        <f t="shared" si="1"/>
        <v>#REF!</v>
      </c>
      <c r="O45" s="141" t="e">
        <f t="shared" si="2"/>
        <v>#REF!</v>
      </c>
    </row>
    <row r="46" spans="1:17" x14ac:dyDescent="0.35">
      <c r="A46" s="1" t="s">
        <v>26</v>
      </c>
      <c r="C46" s="18" t="e">
        <f>Publish!#REF!</f>
        <v>#REF!</v>
      </c>
      <c r="D46" s="18" t="e">
        <f>Publish!#REF!</f>
        <v>#REF!</v>
      </c>
      <c r="E46" s="43" t="e">
        <f>Publish!#REF!</f>
        <v>#REF!</v>
      </c>
      <c r="H46" t="s">
        <v>26</v>
      </c>
      <c r="I46" s="18">
        <v>100.387004725854</v>
      </c>
      <c r="J46" s="18">
        <v>100.43722333752299</v>
      </c>
      <c r="K46" s="43">
        <v>4.791550224191</v>
      </c>
      <c r="M46" t="e">
        <f t="shared" si="0"/>
        <v>#REF!</v>
      </c>
      <c r="N46" t="e">
        <f t="shared" si="1"/>
        <v>#REF!</v>
      </c>
      <c r="O46" s="141" t="e">
        <f t="shared" si="2"/>
        <v>#REF!</v>
      </c>
    </row>
    <row r="47" spans="1:17" x14ac:dyDescent="0.35">
      <c r="A47" s="1" t="s">
        <v>36</v>
      </c>
      <c r="C47" s="18" t="e">
        <f>Publish!#REF!</f>
        <v>#REF!</v>
      </c>
      <c r="D47" s="18" t="e">
        <f>Publish!#REF!</f>
        <v>#REF!</v>
      </c>
      <c r="E47" s="43" t="e">
        <f>Publish!#REF!</f>
        <v>#REF!</v>
      </c>
      <c r="H47" t="s">
        <v>36</v>
      </c>
      <c r="I47" s="18">
        <v>100.611431018156</v>
      </c>
      <c r="J47" s="18">
        <v>100.661761899106</v>
      </c>
      <c r="K47" s="43">
        <v>4.5945947227069999</v>
      </c>
      <c r="M47" t="e">
        <f t="shared" si="0"/>
        <v>#REF!</v>
      </c>
      <c r="N47" t="e">
        <f t="shared" si="1"/>
        <v>#REF!</v>
      </c>
      <c r="O47" s="141" t="e">
        <f t="shared" si="2"/>
        <v>#REF!</v>
      </c>
    </row>
    <row r="48" spans="1:17" x14ac:dyDescent="0.35">
      <c r="A48" s="136" t="s">
        <v>73</v>
      </c>
      <c r="C48" s="18" t="e">
        <f>Publish!#REF!</f>
        <v>#REF!</v>
      </c>
      <c r="D48" s="18" t="e">
        <f>Publish!#REF!</f>
        <v>#REF!</v>
      </c>
      <c r="E48" s="43" t="e">
        <f>Publish!#REF!</f>
        <v>#REF!</v>
      </c>
      <c r="H48" t="s">
        <v>73</v>
      </c>
      <c r="I48" s="18">
        <v>100.56330688334501</v>
      </c>
      <c r="J48" s="18">
        <v>100.61361369018999</v>
      </c>
      <c r="K48" s="43">
        <v>4.3793775398700001</v>
      </c>
      <c r="M48" t="e">
        <f t="shared" si="0"/>
        <v>#REF!</v>
      </c>
      <c r="N48" t="e">
        <f t="shared" si="1"/>
        <v>#REF!</v>
      </c>
      <c r="O48" s="141" t="e">
        <f t="shared" si="2"/>
        <v>#REF!</v>
      </c>
    </row>
    <row r="49" spans="1:17" x14ac:dyDescent="0.35">
      <c r="A49" s="1" t="s">
        <v>86</v>
      </c>
      <c r="C49" s="18" t="e">
        <f>Publish!#REF!</f>
        <v>#REF!</v>
      </c>
      <c r="D49" s="18" t="e">
        <f>Publish!#REF!</f>
        <v>#REF!</v>
      </c>
      <c r="E49" s="43" t="e">
        <f>Publish!#REF!</f>
        <v>#REF!</v>
      </c>
      <c r="H49" t="s">
        <v>86</v>
      </c>
      <c r="I49" s="18">
        <v>100.70355436605399</v>
      </c>
      <c r="J49" s="18">
        <v>100.75393133172</v>
      </c>
      <c r="K49" s="43">
        <v>4.3732784832910001</v>
      </c>
      <c r="M49" t="e">
        <f t="shared" si="0"/>
        <v>#REF!</v>
      </c>
      <c r="N49" t="e">
        <f t="shared" si="1"/>
        <v>#REF!</v>
      </c>
      <c r="O49" s="141" t="e">
        <f t="shared" si="2"/>
        <v>#REF!</v>
      </c>
    </row>
    <row r="50" spans="1:17" x14ac:dyDescent="0.35">
      <c r="A50" s="1" t="s">
        <v>190</v>
      </c>
      <c r="C50" s="18" t="e">
        <f>Publish!#REF!</f>
        <v>#REF!</v>
      </c>
      <c r="D50" s="18" t="e">
        <f>Publish!#REF!</f>
        <v>#REF!</v>
      </c>
      <c r="E50" s="43" t="e">
        <f>Publish!#REF!</f>
        <v>#REF!</v>
      </c>
      <c r="H50" t="s">
        <v>190</v>
      </c>
      <c r="I50" s="18">
        <v>101.41406463699199</v>
      </c>
      <c r="J50" s="18">
        <v>101.46479703551</v>
      </c>
      <c r="K50" s="43">
        <v>2.605</v>
      </c>
      <c r="M50" t="e">
        <f t="shared" si="0"/>
        <v>#REF!</v>
      </c>
      <c r="N50" t="e">
        <f t="shared" si="1"/>
        <v>#REF!</v>
      </c>
      <c r="O50" s="141" t="e">
        <f t="shared" si="2"/>
        <v>#REF!</v>
      </c>
    </row>
    <row r="51" spans="1:17" x14ac:dyDescent="0.35">
      <c r="A51" s="1" t="s">
        <v>286</v>
      </c>
      <c r="C51" s="18" t="e">
        <f>Publish!#REF!</f>
        <v>#REF!</v>
      </c>
      <c r="D51" s="18" t="e">
        <f>Publish!#REF!</f>
        <v>#REF!</v>
      </c>
      <c r="E51" s="43" t="e">
        <f>Publish!#REF!</f>
        <v>#REF!</v>
      </c>
      <c r="H51" t="s">
        <v>286</v>
      </c>
      <c r="I51" s="18">
        <v>100.302622943898</v>
      </c>
      <c r="J51" s="18">
        <v>100.35279934357</v>
      </c>
      <c r="K51" s="43">
        <v>2.605</v>
      </c>
      <c r="M51" t="e">
        <f t="shared" si="0"/>
        <v>#REF!</v>
      </c>
      <c r="N51" t="e">
        <f t="shared" si="1"/>
        <v>#REF!</v>
      </c>
      <c r="O51" s="141" t="e">
        <f t="shared" si="2"/>
        <v>#REF!</v>
      </c>
    </row>
    <row r="52" spans="1:17" x14ac:dyDescent="0.35">
      <c r="A52" s="1" t="s">
        <v>295</v>
      </c>
      <c r="C52" s="18" t="e">
        <f>Publish!#REF!</f>
        <v>#REF!</v>
      </c>
      <c r="D52" s="18" t="e">
        <f>Publish!#REF!</f>
        <v>#REF!</v>
      </c>
      <c r="E52" s="43" t="e">
        <f>Publish!#REF!</f>
        <v>#REF!</v>
      </c>
      <c r="H52" t="s">
        <v>295</v>
      </c>
      <c r="I52" s="18">
        <v>100.302622943898</v>
      </c>
      <c r="J52" s="18">
        <v>100.35279934357</v>
      </c>
      <c r="K52" s="43">
        <v>2.605</v>
      </c>
      <c r="M52" t="e">
        <f t="shared" si="0"/>
        <v>#REF!</v>
      </c>
      <c r="N52" t="e">
        <f t="shared" si="1"/>
        <v>#REF!</v>
      </c>
      <c r="O52" s="141" t="e">
        <f t="shared" si="2"/>
        <v>#REF!</v>
      </c>
    </row>
    <row r="53" spans="1:17" x14ac:dyDescent="0.35">
      <c r="A53" s="1" t="s">
        <v>296</v>
      </c>
      <c r="C53" s="18" t="e">
        <f>Publish!#REF!</f>
        <v>#REF!</v>
      </c>
      <c r="D53" s="18" t="e">
        <f>Publish!#REF!</f>
        <v>#REF!</v>
      </c>
      <c r="E53" s="43" t="e">
        <f>Publish!#REF!</f>
        <v>#REF!</v>
      </c>
      <c r="H53" t="s">
        <v>296</v>
      </c>
      <c r="I53" s="18">
        <v>100.302622943898</v>
      </c>
      <c r="J53" s="18">
        <v>100.35279934357</v>
      </c>
      <c r="K53" s="43">
        <v>2.605</v>
      </c>
      <c r="M53" t="e">
        <f t="shared" si="0"/>
        <v>#REF!</v>
      </c>
      <c r="N53" t="e">
        <f t="shared" si="1"/>
        <v>#REF!</v>
      </c>
      <c r="O53" s="141" t="e">
        <f t="shared" si="2"/>
        <v>#REF!</v>
      </c>
    </row>
    <row r="54" spans="1:17" x14ac:dyDescent="0.35">
      <c r="A54" s="1" t="s">
        <v>179</v>
      </c>
      <c r="C54" s="18" t="e">
        <f>Publish!#REF!</f>
        <v>#REF!</v>
      </c>
      <c r="D54" s="18" t="e">
        <f>Publish!#REF!</f>
        <v>#REF!</v>
      </c>
      <c r="E54" s="43" t="e">
        <f>Publish!#REF!</f>
        <v>#REF!</v>
      </c>
      <c r="H54" t="s">
        <v>179</v>
      </c>
      <c r="I54" s="18">
        <v>102.066721387215</v>
      </c>
      <c r="J54" s="18">
        <v>102.117780277354</v>
      </c>
      <c r="K54" s="43">
        <v>2.605</v>
      </c>
      <c r="M54" t="e">
        <f t="shared" si="0"/>
        <v>#REF!</v>
      </c>
      <c r="N54" t="e">
        <f t="shared" si="1"/>
        <v>#REF!</v>
      </c>
      <c r="O54" s="141" t="e">
        <f t="shared" si="2"/>
        <v>#REF!</v>
      </c>
    </row>
    <row r="55" spans="1:17" x14ac:dyDescent="0.35">
      <c r="A55" s="1" t="s">
        <v>41</v>
      </c>
      <c r="C55" s="18" t="e">
        <f>Publish!#REF!</f>
        <v>#REF!</v>
      </c>
      <c r="D55" s="18" t="e">
        <f>Publish!#REF!</f>
        <v>#REF!</v>
      </c>
      <c r="E55" s="43" t="e">
        <f>Publish!#REF!</f>
        <v>#REF!</v>
      </c>
      <c r="H55" t="s">
        <v>41</v>
      </c>
      <c r="I55" s="18">
        <v>101.34960757335401</v>
      </c>
      <c r="J55" s="18">
        <v>101.40030772721801</v>
      </c>
      <c r="K55" s="43">
        <v>4.5611301421709998</v>
      </c>
      <c r="M55" t="e">
        <f t="shared" si="0"/>
        <v>#REF!</v>
      </c>
      <c r="N55" t="e">
        <f t="shared" si="1"/>
        <v>#REF!</v>
      </c>
      <c r="O55" s="141" t="e">
        <f t="shared" si="2"/>
        <v>#REF!</v>
      </c>
    </row>
    <row r="56" spans="1:17" x14ac:dyDescent="0.35">
      <c r="A56" s="1" t="s">
        <v>29</v>
      </c>
      <c r="C56" s="18" t="e">
        <f>Publish!#REF!</f>
        <v>#REF!</v>
      </c>
      <c r="D56" s="18" t="e">
        <f>Publish!#REF!</f>
        <v>#REF!</v>
      </c>
      <c r="E56" s="43" t="e">
        <f>Publish!#REF!</f>
        <v>#REF!</v>
      </c>
      <c r="H56" t="s">
        <v>29</v>
      </c>
      <c r="I56" s="18">
        <v>99.998673884415993</v>
      </c>
      <c r="J56" s="18">
        <v>100.048698233533</v>
      </c>
      <c r="K56" s="43">
        <v>4.8101575382490003</v>
      </c>
      <c r="M56" t="e">
        <f t="shared" si="0"/>
        <v>#REF!</v>
      </c>
      <c r="N56" t="e">
        <f t="shared" si="1"/>
        <v>#REF!</v>
      </c>
      <c r="O56" s="169" t="e">
        <f t="shared" si="2"/>
        <v>#REF!</v>
      </c>
      <c r="Q56" t="s">
        <v>335</v>
      </c>
    </row>
    <row r="57" spans="1:17" x14ac:dyDescent="0.35">
      <c r="A57" s="1" t="s">
        <v>193</v>
      </c>
      <c r="C57" s="18" t="e">
        <f>Publish!#REF!</f>
        <v>#REF!</v>
      </c>
      <c r="D57" s="18" t="e">
        <f>Publish!#REF!</f>
        <v>#REF!</v>
      </c>
      <c r="E57" s="43" t="e">
        <f>Publish!#REF!</f>
        <v>#REF!</v>
      </c>
      <c r="H57" t="s">
        <v>193</v>
      </c>
      <c r="I57" s="18">
        <v>102.286890685578</v>
      </c>
      <c r="J57" s="18">
        <v>102.338059715436</v>
      </c>
      <c r="K57" s="43">
        <v>2.79</v>
      </c>
      <c r="M57" t="e">
        <f t="shared" si="0"/>
        <v>#REF!</v>
      </c>
      <c r="N57" t="e">
        <f t="shared" si="1"/>
        <v>#REF!</v>
      </c>
      <c r="O57" s="141" t="e">
        <f t="shared" si="2"/>
        <v>#REF!</v>
      </c>
    </row>
    <row r="58" spans="1:17" x14ac:dyDescent="0.35">
      <c r="A58" s="1" t="s">
        <v>310</v>
      </c>
      <c r="C58" s="18" t="e">
        <f>Publish!#REF!</f>
        <v>#REF!</v>
      </c>
      <c r="D58" s="18" t="e">
        <f>Publish!#REF!</f>
        <v>#REF!</v>
      </c>
      <c r="E58" s="43" t="e">
        <f>Publish!#REF!</f>
        <v>#REF!</v>
      </c>
      <c r="H58" t="s">
        <v>310</v>
      </c>
      <c r="I58" s="18">
        <v>99.774816144067003</v>
      </c>
      <c r="J58" s="18">
        <v>99.824728508321002</v>
      </c>
      <c r="K58" s="43">
        <v>2.79</v>
      </c>
      <c r="M58" t="e">
        <f t="shared" si="0"/>
        <v>#REF!</v>
      </c>
      <c r="N58" t="e">
        <f t="shared" si="1"/>
        <v>#REF!</v>
      </c>
      <c r="O58" s="141" t="e">
        <f t="shared" si="2"/>
        <v>#REF!</v>
      </c>
    </row>
    <row r="59" spans="1:17" x14ac:dyDescent="0.35">
      <c r="A59" s="1" t="s">
        <v>44</v>
      </c>
      <c r="C59" s="18" t="e">
        <f>Publish!#REF!</f>
        <v>#REF!</v>
      </c>
      <c r="D59" s="18" t="e">
        <f>Publish!#REF!</f>
        <v>#REF!</v>
      </c>
      <c r="E59" s="43" t="e">
        <f>Publish!#REF!</f>
        <v>#REF!</v>
      </c>
      <c r="H59" t="s">
        <v>44</v>
      </c>
      <c r="I59" s="18">
        <v>100.87802424267799</v>
      </c>
      <c r="J59" s="18">
        <v>100.928488486921</v>
      </c>
      <c r="K59" s="43">
        <v>4.5514899399240001</v>
      </c>
      <c r="M59" t="e">
        <f t="shared" si="0"/>
        <v>#REF!</v>
      </c>
      <c r="N59" t="e">
        <f t="shared" si="1"/>
        <v>#REF!</v>
      </c>
      <c r="O59" s="141" t="e">
        <f t="shared" si="2"/>
        <v>#REF!</v>
      </c>
    </row>
    <row r="60" spans="1:17" x14ac:dyDescent="0.35">
      <c r="A60" s="1" t="s">
        <v>316</v>
      </c>
      <c r="C60" s="18" t="e">
        <f>Publish!#REF!</f>
        <v>#REF!</v>
      </c>
      <c r="D60" s="18" t="e">
        <f>Publish!#REF!</f>
        <v>#REF!</v>
      </c>
      <c r="E60" s="43" t="e">
        <f>Publish!#REF!</f>
        <v>#REF!</v>
      </c>
      <c r="H60" t="s">
        <v>316</v>
      </c>
      <c r="I60" s="18">
        <v>99.95</v>
      </c>
      <c r="J60" s="18">
        <v>100</v>
      </c>
      <c r="K60" s="43">
        <v>2.79</v>
      </c>
      <c r="M60" t="e">
        <f t="shared" si="0"/>
        <v>#REF!</v>
      </c>
      <c r="N60" t="e">
        <f t="shared" si="1"/>
        <v>#REF!</v>
      </c>
      <c r="O60" s="141" t="e">
        <f t="shared" si="2"/>
        <v>#REF!</v>
      </c>
    </row>
    <row r="61" spans="1:17" x14ac:dyDescent="0.35">
      <c r="A61" s="1" t="s">
        <v>63</v>
      </c>
      <c r="C61" s="18" t="e">
        <f>Publish!#REF!</f>
        <v>#REF!</v>
      </c>
      <c r="D61" s="18" t="e">
        <f>Publish!#REF!</f>
        <v>#REF!</v>
      </c>
      <c r="E61" s="43" t="e">
        <f>Publish!#REF!</f>
        <v>#REF!</v>
      </c>
      <c r="H61" t="s">
        <v>63</v>
      </c>
      <c r="I61" s="18">
        <v>100.99607979666899</v>
      </c>
      <c r="J61" s="18">
        <v>101.046603098218</v>
      </c>
      <c r="K61" s="43">
        <v>4.4224643510839998</v>
      </c>
      <c r="M61" t="e">
        <f t="shared" si="0"/>
        <v>#REF!</v>
      </c>
      <c r="N61" t="e">
        <f t="shared" si="1"/>
        <v>#REF!</v>
      </c>
      <c r="O61" s="141" t="e">
        <f t="shared" si="2"/>
        <v>#REF!</v>
      </c>
    </row>
    <row r="62" spans="1:17" x14ac:dyDescent="0.35">
      <c r="A62" s="1" t="s">
        <v>237</v>
      </c>
      <c r="C62" s="18" t="e">
        <f>Publish!#REF!</f>
        <v>#REF!</v>
      </c>
      <c r="D62" s="18" t="e">
        <f>Publish!#REF!</f>
        <v>#REF!</v>
      </c>
      <c r="E62" s="43" t="e">
        <f>Publish!#REF!</f>
        <v>#REF!</v>
      </c>
      <c r="H62" t="s">
        <v>237</v>
      </c>
      <c r="I62" s="18">
        <v>102.04793097465</v>
      </c>
      <c r="J62" s="18">
        <v>102.098980464882</v>
      </c>
      <c r="K62" s="43">
        <v>2.79</v>
      </c>
      <c r="M62" t="e">
        <f t="shared" si="0"/>
        <v>#REF!</v>
      </c>
      <c r="N62" t="e">
        <f t="shared" si="1"/>
        <v>#REF!</v>
      </c>
      <c r="O62" s="141" t="e">
        <f t="shared" si="2"/>
        <v>#REF!</v>
      </c>
    </row>
    <row r="63" spans="1:17" x14ac:dyDescent="0.35">
      <c r="A63" s="1" t="s">
        <v>154</v>
      </c>
      <c r="C63" s="18" t="e">
        <f>Publish!#REF!</f>
        <v>#REF!</v>
      </c>
      <c r="D63" s="18" t="e">
        <f>Publish!#REF!</f>
        <v>#REF!</v>
      </c>
      <c r="E63" s="43" t="e">
        <f>Publish!#REF!</f>
        <v>#REF!</v>
      </c>
      <c r="H63" t="s">
        <v>154</v>
      </c>
      <c r="I63" s="18">
        <v>103.90136269099</v>
      </c>
      <c r="J63" s="18">
        <v>103.95333936067</v>
      </c>
      <c r="K63" s="43">
        <v>2.79</v>
      </c>
      <c r="M63" t="e">
        <f t="shared" si="0"/>
        <v>#REF!</v>
      </c>
      <c r="N63" t="e">
        <f t="shared" si="1"/>
        <v>#REF!</v>
      </c>
      <c r="O63" s="141" t="e">
        <f t="shared" si="2"/>
        <v>#REF!</v>
      </c>
    </row>
    <row r="64" spans="1:17" x14ac:dyDescent="0.35">
      <c r="A64" s="1" t="s">
        <v>48</v>
      </c>
      <c r="C64" s="18" t="e">
        <f>Publish!#REF!</f>
        <v>#REF!</v>
      </c>
      <c r="D64" s="18" t="e">
        <f>Publish!#REF!</f>
        <v>#REF!</v>
      </c>
      <c r="E64" s="43" t="e">
        <f>Publish!#REF!</f>
        <v>#REF!</v>
      </c>
      <c r="H64" t="s">
        <v>48</v>
      </c>
      <c r="I64" s="18">
        <v>100.287450583412</v>
      </c>
      <c r="J64" s="18">
        <v>100.33761939310899</v>
      </c>
      <c r="K64" s="43">
        <v>4.5782927956490003</v>
      </c>
      <c r="M64" t="e">
        <f t="shared" si="0"/>
        <v>#REF!</v>
      </c>
      <c r="N64" t="e">
        <f t="shared" si="1"/>
        <v>#REF!</v>
      </c>
      <c r="O64" s="141" t="e">
        <f t="shared" si="2"/>
        <v>#REF!</v>
      </c>
    </row>
    <row r="65" spans="1:15" x14ac:dyDescent="0.35">
      <c r="A65" s="1" t="s">
        <v>54</v>
      </c>
      <c r="C65" s="18" t="e">
        <f>Publish!#REF!</f>
        <v>#REF!</v>
      </c>
      <c r="D65" s="18" t="e">
        <f>Publish!#REF!</f>
        <v>#REF!</v>
      </c>
      <c r="E65" s="43" t="e">
        <f>Publish!#REF!</f>
        <v>#REF!</v>
      </c>
      <c r="H65" t="s">
        <v>54</v>
      </c>
      <c r="I65" s="18">
        <v>100.333836058318</v>
      </c>
      <c r="J65" s="18">
        <v>100.384028072354</v>
      </c>
      <c r="K65" s="43">
        <v>4.4827848477609997</v>
      </c>
      <c r="M65" t="e">
        <f t="shared" si="0"/>
        <v>#REF!</v>
      </c>
      <c r="N65" t="e">
        <f t="shared" si="1"/>
        <v>#REF!</v>
      </c>
      <c r="O65" s="141" t="e">
        <f t="shared" ref="O65:O128" si="3">E65-K65</f>
        <v>#REF!</v>
      </c>
    </row>
    <row r="66" spans="1:15" x14ac:dyDescent="0.35">
      <c r="A66" s="1" t="s">
        <v>35</v>
      </c>
      <c r="C66" s="18" t="e">
        <f>Publish!#REF!</f>
        <v>#REF!</v>
      </c>
      <c r="D66" s="18" t="e">
        <f>Publish!#REF!</f>
        <v>#REF!</v>
      </c>
      <c r="E66" s="43" t="e">
        <f>Publish!#REF!</f>
        <v>#REF!</v>
      </c>
      <c r="H66" t="s">
        <v>35</v>
      </c>
      <c r="I66" s="18">
        <v>100.619245656839</v>
      </c>
      <c r="J66" s="18">
        <v>100.669580447063</v>
      </c>
      <c r="K66" s="43">
        <v>4.625280029302</v>
      </c>
      <c r="M66" t="e">
        <f t="shared" si="0"/>
        <v>#REF!</v>
      </c>
      <c r="N66" t="e">
        <f t="shared" si="1"/>
        <v>#REF!</v>
      </c>
      <c r="O66" s="141" t="e">
        <f t="shared" si="3"/>
        <v>#REF!</v>
      </c>
    </row>
    <row r="67" spans="1:15" x14ac:dyDescent="0.35">
      <c r="A67" s="1" t="s">
        <v>72</v>
      </c>
      <c r="C67" s="18" t="e">
        <f>Publish!#REF!</f>
        <v>#REF!</v>
      </c>
      <c r="D67" s="18" t="e">
        <f>Publish!#REF!</f>
        <v>#REF!</v>
      </c>
      <c r="E67" s="43" t="e">
        <f>Publish!#REF!</f>
        <v>#REF!</v>
      </c>
      <c r="H67" t="s">
        <v>72</v>
      </c>
      <c r="I67" s="18">
        <v>100.571206250724</v>
      </c>
      <c r="J67" s="18">
        <v>100.621517009229</v>
      </c>
      <c r="K67" s="43">
        <v>4.4100905371890002</v>
      </c>
      <c r="M67" t="e">
        <f t="shared" ref="M67:M130" si="4">C67-J67</f>
        <v>#REF!</v>
      </c>
      <c r="N67" t="e">
        <f t="shared" ref="N67:N130" si="5">D67-I67</f>
        <v>#REF!</v>
      </c>
      <c r="O67" s="141" t="e">
        <f t="shared" si="3"/>
        <v>#REF!</v>
      </c>
    </row>
    <row r="68" spans="1:15" x14ac:dyDescent="0.35">
      <c r="A68" s="1" t="s">
        <v>85</v>
      </c>
      <c r="C68" s="18" t="e">
        <f>Publish!#REF!</f>
        <v>#REF!</v>
      </c>
      <c r="D68" s="18" t="e">
        <f>Publish!#REF!</f>
        <v>#REF!</v>
      </c>
      <c r="E68" s="43" t="e">
        <f>Publish!#REF!</f>
        <v>#REF!</v>
      </c>
      <c r="H68" t="s">
        <v>85</v>
      </c>
      <c r="I68" s="18">
        <v>100.71272919469899</v>
      </c>
      <c r="J68" s="18">
        <v>100.76311075007401</v>
      </c>
      <c r="K68" s="43">
        <v>4.4038934159209999</v>
      </c>
      <c r="M68" t="e">
        <f t="shared" si="4"/>
        <v>#REF!</v>
      </c>
      <c r="N68" t="e">
        <f t="shared" si="5"/>
        <v>#REF!</v>
      </c>
      <c r="O68" s="141" t="e">
        <f t="shared" si="3"/>
        <v>#REF!</v>
      </c>
    </row>
    <row r="69" spans="1:15" x14ac:dyDescent="0.35">
      <c r="A69" s="1" t="s">
        <v>162</v>
      </c>
      <c r="C69" s="18" t="e">
        <f>Publish!#REF!</f>
        <v>#REF!</v>
      </c>
      <c r="D69" s="18" t="e">
        <f>Publish!#REF!</f>
        <v>#REF!</v>
      </c>
      <c r="E69" s="43" t="e">
        <f>Publish!#REF!</f>
        <v>#REF!</v>
      </c>
      <c r="H69" t="s">
        <v>162</v>
      </c>
      <c r="I69" s="18">
        <v>100.684355206462</v>
      </c>
      <c r="J69" s="18">
        <v>100.734722567746</v>
      </c>
      <c r="K69" s="43">
        <v>4.2422690915999999</v>
      </c>
      <c r="M69" t="e">
        <f t="shared" si="4"/>
        <v>#REF!</v>
      </c>
      <c r="N69" t="e">
        <f t="shared" si="5"/>
        <v>#REF!</v>
      </c>
      <c r="O69" s="141" t="e">
        <f t="shared" si="3"/>
        <v>#REF!</v>
      </c>
    </row>
    <row r="70" spans="1:15" x14ac:dyDescent="0.35">
      <c r="A70" s="1" t="s">
        <v>254</v>
      </c>
      <c r="C70" s="18" t="e">
        <f>Publish!#REF!</f>
        <v>#REF!</v>
      </c>
      <c r="D70" s="18" t="e">
        <f>Publish!#REF!</f>
        <v>#REF!</v>
      </c>
      <c r="E70" s="43" t="e">
        <f>Publish!#REF!</f>
        <v>#REF!</v>
      </c>
      <c r="H70" t="s">
        <v>254</v>
      </c>
      <c r="I70" s="18">
        <v>102.240396884077</v>
      </c>
      <c r="J70" s="18">
        <v>102.291542655405</v>
      </c>
      <c r="K70" s="43">
        <v>2.79</v>
      </c>
      <c r="M70" t="e">
        <f t="shared" si="4"/>
        <v>#REF!</v>
      </c>
      <c r="N70" t="e">
        <f t="shared" si="5"/>
        <v>#REF!</v>
      </c>
      <c r="O70" s="141" t="e">
        <f t="shared" si="3"/>
        <v>#REF!</v>
      </c>
    </row>
    <row r="71" spans="1:15" x14ac:dyDescent="0.35">
      <c r="A71" s="1" t="s">
        <v>60</v>
      </c>
      <c r="C71" s="18" t="e">
        <f>Publish!#REF!</f>
        <v>#REF!</v>
      </c>
      <c r="D71" s="18" t="e">
        <f>Publish!#REF!</f>
        <v>#REF!</v>
      </c>
      <c r="E71" s="43" t="e">
        <f>Publish!#REF!</f>
        <v>#REF!</v>
      </c>
      <c r="H71" t="s">
        <v>60</v>
      </c>
      <c r="I71" s="18">
        <v>100.971343535608</v>
      </c>
      <c r="J71" s="18">
        <v>101.021854462839</v>
      </c>
      <c r="K71" s="43">
        <v>4.4544816801550002</v>
      </c>
      <c r="M71" t="e">
        <f t="shared" si="4"/>
        <v>#REF!</v>
      </c>
      <c r="N71" t="e">
        <f t="shared" si="5"/>
        <v>#REF!</v>
      </c>
      <c r="O71" s="141" t="e">
        <f t="shared" si="3"/>
        <v>#REF!</v>
      </c>
    </row>
    <row r="72" spans="1:15" x14ac:dyDescent="0.35">
      <c r="A72" s="1" t="s">
        <v>40</v>
      </c>
      <c r="C72" s="18" t="e">
        <f>Publish!#REF!</f>
        <v>#REF!</v>
      </c>
      <c r="D72" s="18" t="e">
        <f>Publish!#REF!</f>
        <v>#REF!</v>
      </c>
      <c r="E72" s="43" t="e">
        <f>Publish!#REF!</f>
        <v>#REF!</v>
      </c>
      <c r="H72" t="s">
        <v>40</v>
      </c>
      <c r="I72" s="18">
        <v>101.364960612061</v>
      </c>
      <c r="J72" s="18">
        <v>101.415668446284</v>
      </c>
      <c r="K72" s="43">
        <v>4.5912530788729997</v>
      </c>
      <c r="M72" t="e">
        <f t="shared" si="4"/>
        <v>#REF!</v>
      </c>
      <c r="N72" t="e">
        <f t="shared" si="5"/>
        <v>#REF!</v>
      </c>
      <c r="O72" s="141" t="e">
        <f t="shared" si="3"/>
        <v>#REF!</v>
      </c>
    </row>
    <row r="73" spans="1:15" x14ac:dyDescent="0.35">
      <c r="A73" s="1" t="s">
        <v>51</v>
      </c>
      <c r="C73" s="18" t="e">
        <f>Publish!#REF!</f>
        <v>#REF!</v>
      </c>
      <c r="D73" s="18" t="e">
        <f>Publish!#REF!</f>
        <v>#REF!</v>
      </c>
      <c r="E73" s="43" t="e">
        <f>Publish!#REF!</f>
        <v>#REF!</v>
      </c>
      <c r="H73" t="s">
        <v>51</v>
      </c>
      <c r="I73" s="18">
        <v>100.42970113734199</v>
      </c>
      <c r="J73" s="18">
        <v>100.479941107896</v>
      </c>
      <c r="K73" s="43">
        <v>4.5718080139669999</v>
      </c>
      <c r="M73" t="e">
        <f t="shared" si="4"/>
        <v>#REF!</v>
      </c>
      <c r="N73" t="e">
        <f t="shared" si="5"/>
        <v>#REF!</v>
      </c>
      <c r="O73" s="141" t="e">
        <f t="shared" si="3"/>
        <v>#REF!</v>
      </c>
    </row>
    <row r="74" spans="1:15" x14ac:dyDescent="0.35">
      <c r="A74" s="1" t="s">
        <v>264</v>
      </c>
      <c r="C74" s="18" t="e">
        <f>Publish!#REF!</f>
        <v>#REF!</v>
      </c>
      <c r="D74" s="18" t="e">
        <f>Publish!#REF!</f>
        <v>#REF!</v>
      </c>
      <c r="E74" s="43" t="e">
        <f>Publish!#REF!</f>
        <v>#REF!</v>
      </c>
      <c r="H74" t="s">
        <v>264</v>
      </c>
      <c r="I74" s="18">
        <v>101.62572766520501</v>
      </c>
      <c r="J74" s="18">
        <v>101.676565948179</v>
      </c>
      <c r="K74" s="43">
        <v>3.04</v>
      </c>
      <c r="M74" t="e">
        <f t="shared" si="4"/>
        <v>#REF!</v>
      </c>
      <c r="N74" t="e">
        <f t="shared" si="5"/>
        <v>#REF!</v>
      </c>
      <c r="O74" s="141" t="e">
        <f t="shared" si="3"/>
        <v>#REF!</v>
      </c>
    </row>
    <row r="75" spans="1:15" x14ac:dyDescent="0.35">
      <c r="A75" s="1" t="s">
        <v>43</v>
      </c>
      <c r="C75" s="18" t="e">
        <f>Publish!#REF!</f>
        <v>#REF!</v>
      </c>
      <c r="D75" s="18" t="e">
        <f>Publish!#REF!</f>
        <v>#REF!</v>
      </c>
      <c r="E75" s="43" t="e">
        <f>Publish!#REF!</f>
        <v>#REF!</v>
      </c>
      <c r="H75" t="s">
        <v>43</v>
      </c>
      <c r="I75" s="18">
        <v>100.888554082223</v>
      </c>
      <c r="J75" s="18">
        <v>100.93902359402</v>
      </c>
      <c r="K75" s="43">
        <v>4.5819741813650001</v>
      </c>
      <c r="M75" t="e">
        <f t="shared" si="4"/>
        <v>#REF!</v>
      </c>
      <c r="N75" t="e">
        <f t="shared" si="5"/>
        <v>#REF!</v>
      </c>
      <c r="O75" s="141" t="e">
        <f t="shared" si="3"/>
        <v>#REF!</v>
      </c>
    </row>
    <row r="76" spans="1:15" x14ac:dyDescent="0.35">
      <c r="A76" s="1" t="s">
        <v>261</v>
      </c>
      <c r="C76" s="18" t="e">
        <f>Publish!#REF!</f>
        <v>#REF!</v>
      </c>
      <c r="D76" s="18" t="e">
        <f>Publish!#REF!</f>
        <v>#REF!</v>
      </c>
      <c r="E76" s="43" t="e">
        <f>Publish!#REF!</f>
        <v>#REF!</v>
      </c>
      <c r="H76" t="s">
        <v>261</v>
      </c>
      <c r="I76" s="18">
        <v>101.00822070162801</v>
      </c>
      <c r="J76" s="18">
        <v>101.058750076666</v>
      </c>
      <c r="K76" s="43">
        <v>4.4528553901430001</v>
      </c>
      <c r="M76" t="e">
        <f t="shared" si="4"/>
        <v>#REF!</v>
      </c>
      <c r="N76" t="e">
        <f t="shared" si="5"/>
        <v>#REF!</v>
      </c>
      <c r="O76" s="141" t="e">
        <f t="shared" si="3"/>
        <v>#REF!</v>
      </c>
    </row>
    <row r="77" spans="1:15" x14ac:dyDescent="0.35">
      <c r="A77" s="1" t="s">
        <v>275</v>
      </c>
      <c r="C77" s="18" t="e">
        <f>Publish!#REF!</f>
        <v>#REF!</v>
      </c>
      <c r="D77" s="18" t="e">
        <f>Publish!#REF!</f>
        <v>#REF!</v>
      </c>
      <c r="E77" s="43" t="e">
        <f>Publish!#REF!</f>
        <v>#REF!</v>
      </c>
      <c r="H77" t="s">
        <v>275</v>
      </c>
      <c r="I77" s="18">
        <v>101.137059314287</v>
      </c>
      <c r="J77" s="18">
        <v>101.18765314085699</v>
      </c>
      <c r="K77" s="43">
        <v>3.04</v>
      </c>
      <c r="M77" t="e">
        <f t="shared" si="4"/>
        <v>#REF!</v>
      </c>
      <c r="N77" t="e">
        <f t="shared" si="5"/>
        <v>#REF!</v>
      </c>
      <c r="O77" s="141" t="e">
        <f t="shared" si="3"/>
        <v>#REF!</v>
      </c>
    </row>
    <row r="78" spans="1:15" x14ac:dyDescent="0.35">
      <c r="A78" s="1" t="s">
        <v>181</v>
      </c>
      <c r="C78" s="18" t="e">
        <f>Publish!#REF!</f>
        <v>#REF!</v>
      </c>
      <c r="D78" s="18" t="e">
        <f>Publish!#REF!</f>
        <v>#REF!</v>
      </c>
      <c r="E78" s="43" t="e">
        <f>Publish!#REF!</f>
        <v>#REF!</v>
      </c>
      <c r="H78" t="s">
        <v>181</v>
      </c>
      <c r="I78" s="18">
        <v>106.51439401476</v>
      </c>
      <c r="J78" s="18">
        <v>106.567677853687</v>
      </c>
      <c r="K78" s="43">
        <v>3.04</v>
      </c>
      <c r="M78" t="e">
        <f t="shared" si="4"/>
        <v>#REF!</v>
      </c>
      <c r="N78" t="e">
        <f t="shared" si="5"/>
        <v>#REF!</v>
      </c>
      <c r="O78" s="141" t="e">
        <f t="shared" si="3"/>
        <v>#REF!</v>
      </c>
    </row>
    <row r="79" spans="1:15" x14ac:dyDescent="0.35">
      <c r="A79" s="1" t="s">
        <v>47</v>
      </c>
      <c r="C79" s="18" t="e">
        <f>Publish!#REF!</f>
        <v>#REF!</v>
      </c>
      <c r="D79" s="18" t="e">
        <f>Publish!#REF!</f>
        <v>#REF!</v>
      </c>
      <c r="E79" s="43" t="e">
        <f>Publish!#REF!</f>
        <v>#REF!</v>
      </c>
      <c r="H79" t="s">
        <v>47</v>
      </c>
      <c r="I79" s="18">
        <v>100.291279470994</v>
      </c>
      <c r="J79" s="18">
        <v>100.341450196092</v>
      </c>
      <c r="K79" s="43">
        <v>4.6092616670000002</v>
      </c>
      <c r="M79" t="e">
        <f t="shared" si="4"/>
        <v>#REF!</v>
      </c>
      <c r="N79" t="e">
        <f t="shared" si="5"/>
        <v>#REF!</v>
      </c>
      <c r="O79" s="141" t="e">
        <f t="shared" si="3"/>
        <v>#REF!</v>
      </c>
    </row>
    <row r="80" spans="1:15" x14ac:dyDescent="0.35">
      <c r="A80" s="136" t="s">
        <v>53</v>
      </c>
      <c r="C80" s="18" t="e">
        <f>Publish!#REF!</f>
        <v>#REF!</v>
      </c>
      <c r="D80" s="18" t="e">
        <f>Publish!#REF!</f>
        <v>#REF!</v>
      </c>
      <c r="E80" s="43" t="e">
        <f>Publish!#REF!</f>
        <v>#REF!</v>
      </c>
      <c r="H80" t="s">
        <v>53</v>
      </c>
      <c r="I80" s="18">
        <v>100.33834473251</v>
      </c>
      <c r="J80" s="18">
        <v>100.388539002011</v>
      </c>
      <c r="K80" s="43">
        <v>4.5137124666290003</v>
      </c>
      <c r="M80" t="e">
        <f t="shared" si="4"/>
        <v>#REF!</v>
      </c>
      <c r="N80" t="e">
        <f t="shared" si="5"/>
        <v>#REF!</v>
      </c>
      <c r="O80" s="141" t="e">
        <f t="shared" si="3"/>
        <v>#REF!</v>
      </c>
    </row>
    <row r="81" spans="1:15" x14ac:dyDescent="0.35">
      <c r="A81" s="136" t="s">
        <v>71</v>
      </c>
      <c r="C81" s="18" t="e">
        <f>Publish!#REF!</f>
        <v>#REF!</v>
      </c>
      <c r="D81" s="18" t="e">
        <f>Publish!#REF!</f>
        <v>#REF!</v>
      </c>
      <c r="E81" s="43" t="e">
        <f>Publish!#REF!</f>
        <v>#REF!</v>
      </c>
      <c r="H81" t="s">
        <v>71</v>
      </c>
      <c r="I81" s="18">
        <v>100.57910561810399</v>
      </c>
      <c r="J81" s="18">
        <v>100.629420328268</v>
      </c>
      <c r="K81" s="43">
        <v>4.4407987101810003</v>
      </c>
      <c r="M81" t="e">
        <f t="shared" si="4"/>
        <v>#REF!</v>
      </c>
      <c r="N81" t="e">
        <f t="shared" si="5"/>
        <v>#REF!</v>
      </c>
      <c r="O81" s="141" t="e">
        <f t="shared" si="3"/>
        <v>#REF!</v>
      </c>
    </row>
    <row r="82" spans="1:15" x14ac:dyDescent="0.35">
      <c r="A82" s="1" t="s">
        <v>84</v>
      </c>
      <c r="C82" s="18" t="e">
        <f>Publish!#REF!</f>
        <v>#REF!</v>
      </c>
      <c r="D82" s="18" t="e">
        <f>Publish!#REF!</f>
        <v>#REF!</v>
      </c>
      <c r="E82" s="43" t="e">
        <f>Publish!#REF!</f>
        <v>#REF!</v>
      </c>
      <c r="H82" t="s">
        <v>84</v>
      </c>
      <c r="I82" s="18">
        <v>100.721904023343</v>
      </c>
      <c r="J82" s="18">
        <v>100.77229016842701</v>
      </c>
      <c r="K82" s="43">
        <v>4.43450277108</v>
      </c>
      <c r="M82" t="e">
        <f t="shared" si="4"/>
        <v>#REF!</v>
      </c>
      <c r="N82" t="e">
        <f t="shared" si="5"/>
        <v>#REF!</v>
      </c>
      <c r="O82" s="141" t="e">
        <f t="shared" si="3"/>
        <v>#REF!</v>
      </c>
    </row>
    <row r="83" spans="1:15" x14ac:dyDescent="0.35">
      <c r="A83" s="1" t="s">
        <v>287</v>
      </c>
      <c r="C83" s="18" t="e">
        <f>Publish!#REF!</f>
        <v>#REF!</v>
      </c>
      <c r="D83" s="18" t="e">
        <f>Publish!#REF!</f>
        <v>#REF!</v>
      </c>
      <c r="E83" s="43" t="e">
        <f>Publish!#REF!</f>
        <v>#REF!</v>
      </c>
      <c r="H83" t="s">
        <v>287</v>
      </c>
      <c r="I83" s="18">
        <v>100.841894113083</v>
      </c>
      <c r="J83" s="18">
        <v>100.892340283225</v>
      </c>
      <c r="K83" s="43">
        <v>3.04</v>
      </c>
      <c r="M83" t="e">
        <f t="shared" si="4"/>
        <v>#REF!</v>
      </c>
      <c r="N83" t="e">
        <f t="shared" si="5"/>
        <v>#REF!</v>
      </c>
      <c r="O83" s="141" t="e">
        <f t="shared" si="3"/>
        <v>#REF!</v>
      </c>
    </row>
    <row r="84" spans="1:15" x14ac:dyDescent="0.35">
      <c r="A84" s="1" t="s">
        <v>291</v>
      </c>
      <c r="C84" s="18" t="e">
        <f>Publish!#REF!</f>
        <v>#REF!</v>
      </c>
      <c r="D84" s="18" t="e">
        <f>Publish!#REF!</f>
        <v>#REF!</v>
      </c>
      <c r="E84" s="43" t="e">
        <f>Publish!#REF!</f>
        <v>#REF!</v>
      </c>
      <c r="H84" t="s">
        <v>291</v>
      </c>
      <c r="I84" s="18">
        <v>100.841894113083</v>
      </c>
      <c r="J84" s="18">
        <v>100.892340283225</v>
      </c>
      <c r="K84" s="43">
        <v>3.04</v>
      </c>
      <c r="M84" t="e">
        <f t="shared" si="4"/>
        <v>#REF!</v>
      </c>
      <c r="N84" t="e">
        <f t="shared" si="5"/>
        <v>#REF!</v>
      </c>
      <c r="O84" s="141" t="e">
        <f t="shared" si="3"/>
        <v>#REF!</v>
      </c>
    </row>
    <row r="85" spans="1:15" x14ac:dyDescent="0.35">
      <c r="A85" s="1" t="s">
        <v>297</v>
      </c>
      <c r="C85" s="18" t="e">
        <f>Publish!#REF!</f>
        <v>#REF!</v>
      </c>
      <c r="D85" s="18" t="e">
        <f>Publish!#REF!</f>
        <v>#REF!</v>
      </c>
      <c r="E85" s="43" t="e">
        <f>Publish!#REF!</f>
        <v>#REF!</v>
      </c>
      <c r="H85" t="s">
        <v>297</v>
      </c>
      <c r="I85" s="18">
        <v>100.841894113083</v>
      </c>
      <c r="J85" s="18">
        <v>100.892340283225</v>
      </c>
      <c r="K85" s="43">
        <v>3.04</v>
      </c>
      <c r="M85" t="e">
        <f t="shared" si="4"/>
        <v>#REF!</v>
      </c>
      <c r="N85" t="e">
        <f t="shared" si="5"/>
        <v>#REF!</v>
      </c>
      <c r="O85" s="141" t="e">
        <f t="shared" si="3"/>
        <v>#REF!</v>
      </c>
    </row>
    <row r="86" spans="1:15" x14ac:dyDescent="0.35">
      <c r="A86" s="1" t="s">
        <v>298</v>
      </c>
      <c r="C86" s="18" t="e">
        <f>Publish!#REF!</f>
        <v>#REF!</v>
      </c>
      <c r="D86" s="18" t="e">
        <f>Publish!#REF!</f>
        <v>#REF!</v>
      </c>
      <c r="E86" s="43" t="e">
        <f>Publish!#REF!</f>
        <v>#REF!</v>
      </c>
      <c r="H86" t="s">
        <v>298</v>
      </c>
      <c r="I86" s="18">
        <v>100.841894113083</v>
      </c>
      <c r="J86" s="18">
        <v>100.892340283225</v>
      </c>
      <c r="K86" s="43">
        <v>3.04</v>
      </c>
      <c r="M86" t="e">
        <f t="shared" si="4"/>
        <v>#REF!</v>
      </c>
      <c r="N86" t="e">
        <f t="shared" si="5"/>
        <v>#REF!</v>
      </c>
      <c r="O86" s="141" t="e">
        <f t="shared" si="3"/>
        <v>#REF!</v>
      </c>
    </row>
    <row r="87" spans="1:15" x14ac:dyDescent="0.35">
      <c r="A87" s="1" t="s">
        <v>59</v>
      </c>
      <c r="C87" s="18" t="e">
        <f>Publish!#REF!</f>
        <v>#REF!</v>
      </c>
      <c r="D87" s="18" t="e">
        <f>Publish!#REF!</f>
        <v>#REF!</v>
      </c>
      <c r="E87" s="43" t="e">
        <f>Publish!#REF!</f>
        <v>#REF!</v>
      </c>
      <c r="H87" t="s">
        <v>59</v>
      </c>
      <c r="I87" s="18">
        <v>100.983061350971</v>
      </c>
      <c r="J87" s="18">
        <v>101.033578140041</v>
      </c>
      <c r="K87" s="43">
        <v>4.4848951045950001</v>
      </c>
      <c r="M87" t="e">
        <f t="shared" si="4"/>
        <v>#REF!</v>
      </c>
      <c r="N87" t="e">
        <f t="shared" si="5"/>
        <v>#REF!</v>
      </c>
      <c r="O87" s="141" t="e">
        <f t="shared" si="3"/>
        <v>#REF!</v>
      </c>
    </row>
    <row r="88" spans="1:15" x14ac:dyDescent="0.35">
      <c r="A88" s="1" t="s">
        <v>182</v>
      </c>
      <c r="C88" s="18" t="e">
        <f>Publish!#REF!</f>
        <v>#REF!</v>
      </c>
      <c r="D88" s="18" t="e">
        <f>Publish!#REF!</f>
        <v>#REF!</v>
      </c>
      <c r="E88" s="43" t="e">
        <f>Publish!#REF!</f>
        <v>#REF!</v>
      </c>
      <c r="H88" t="s">
        <v>182</v>
      </c>
      <c r="I88" s="18">
        <v>104.026362157018</v>
      </c>
      <c r="J88" s="18">
        <v>104.078401357697</v>
      </c>
      <c r="K88" s="43">
        <v>3.29</v>
      </c>
      <c r="M88" t="e">
        <f t="shared" si="4"/>
        <v>#REF!</v>
      </c>
      <c r="N88" t="e">
        <f t="shared" si="5"/>
        <v>#REF!</v>
      </c>
      <c r="O88" s="141" t="e">
        <f t="shared" si="3"/>
        <v>#REF!</v>
      </c>
    </row>
    <row r="89" spans="1:15" x14ac:dyDescent="0.35">
      <c r="A89" s="1" t="s">
        <v>309</v>
      </c>
      <c r="C89" s="18" t="e">
        <f>Publish!#REF!</f>
        <v>#REF!</v>
      </c>
      <c r="D89" s="18" t="e">
        <f>Publish!#REF!</f>
        <v>#REF!</v>
      </c>
      <c r="E89" s="43" t="e">
        <f>Publish!#REF!</f>
        <v>#REF!</v>
      </c>
      <c r="H89" t="s">
        <v>309</v>
      </c>
      <c r="I89" s="18">
        <v>99.652765259383997</v>
      </c>
      <c r="J89" s="18">
        <v>99.702616567668002</v>
      </c>
      <c r="K89" s="43">
        <v>3.29</v>
      </c>
      <c r="M89" t="e">
        <f t="shared" si="4"/>
        <v>#REF!</v>
      </c>
      <c r="N89" t="e">
        <f t="shared" si="5"/>
        <v>#REF!</v>
      </c>
      <c r="O89" s="141" t="e">
        <f t="shared" si="3"/>
        <v>#REF!</v>
      </c>
    </row>
    <row r="90" spans="1:15" x14ac:dyDescent="0.35">
      <c r="A90" s="1" t="s">
        <v>76</v>
      </c>
      <c r="C90" s="18" t="e">
        <f>Publish!#REF!</f>
        <v>#REF!</v>
      </c>
      <c r="D90" s="18" t="e">
        <f>Publish!#REF!</f>
        <v>#REF!</v>
      </c>
      <c r="E90" s="43" t="e">
        <f>Publish!#REF!</f>
        <v>#REF!</v>
      </c>
      <c r="H90" t="s">
        <v>76</v>
      </c>
      <c r="I90" s="18">
        <v>100.254255880038</v>
      </c>
      <c r="J90" s="18">
        <v>100.30440808407999</v>
      </c>
      <c r="K90" s="43">
        <v>4.4863432085930004</v>
      </c>
      <c r="M90" t="e">
        <f t="shared" si="4"/>
        <v>#REF!</v>
      </c>
      <c r="N90" t="e">
        <f t="shared" si="5"/>
        <v>#REF!</v>
      </c>
      <c r="O90" s="141" t="e">
        <f t="shared" si="3"/>
        <v>#REF!</v>
      </c>
    </row>
    <row r="91" spans="1:15" x14ac:dyDescent="0.35">
      <c r="A91" s="1" t="s">
        <v>50</v>
      </c>
      <c r="C91" s="18" t="e">
        <f>Publish!#REF!</f>
        <v>#REF!</v>
      </c>
      <c r="D91" s="18" t="e">
        <f>Publish!#REF!</f>
        <v>#REF!</v>
      </c>
      <c r="E91" s="43" t="e">
        <f>Publish!#REF!</f>
        <v>#REF!</v>
      </c>
      <c r="H91" t="s">
        <v>50</v>
      </c>
      <c r="I91" s="18">
        <v>100.435144072745</v>
      </c>
      <c r="J91" s="18">
        <v>100.485386766128</v>
      </c>
      <c r="K91" s="43">
        <v>4.6026593008640004</v>
      </c>
      <c r="M91" t="e">
        <f t="shared" si="4"/>
        <v>#REF!</v>
      </c>
      <c r="N91" t="e">
        <f t="shared" si="5"/>
        <v>#REF!</v>
      </c>
      <c r="O91" s="141" t="e">
        <f t="shared" si="3"/>
        <v>#REF!</v>
      </c>
    </row>
    <row r="92" spans="1:15" x14ac:dyDescent="0.35">
      <c r="A92" s="1" t="s">
        <v>315</v>
      </c>
      <c r="C92" s="18" t="e">
        <f>Publish!#REF!</f>
        <v>#REF!</v>
      </c>
      <c r="D92" s="18" t="e">
        <f>Publish!#REF!</f>
        <v>#REF!</v>
      </c>
      <c r="E92" s="43" t="e">
        <f>Publish!#REF!</f>
        <v>#REF!</v>
      </c>
      <c r="H92" t="s">
        <v>315</v>
      </c>
      <c r="I92" s="18">
        <v>99.95</v>
      </c>
      <c r="J92" s="18">
        <v>100</v>
      </c>
      <c r="K92" s="43">
        <v>3.29</v>
      </c>
      <c r="M92" t="e">
        <f t="shared" si="4"/>
        <v>#REF!</v>
      </c>
      <c r="N92" t="e">
        <f t="shared" si="5"/>
        <v>#REF!</v>
      </c>
      <c r="O92" s="141" t="e">
        <f t="shared" si="3"/>
        <v>#REF!</v>
      </c>
    </row>
    <row r="93" spans="1:15" x14ac:dyDescent="0.35">
      <c r="A93" s="1" t="s">
        <v>262</v>
      </c>
      <c r="C93" s="18" t="e">
        <f>Publish!#REF!</f>
        <v>#REF!</v>
      </c>
      <c r="D93" s="18" t="e">
        <f>Publish!#REF!</f>
        <v>#REF!</v>
      </c>
      <c r="E93" s="43" t="e">
        <f>Publish!#REF!</f>
        <v>#REF!</v>
      </c>
      <c r="H93" t="s">
        <v>262</v>
      </c>
      <c r="I93" s="18">
        <v>101.02036160658599</v>
      </c>
      <c r="J93" s="18">
        <v>101.070897055114</v>
      </c>
      <c r="K93" s="43">
        <v>4.4832391242450003</v>
      </c>
      <c r="M93" t="e">
        <f t="shared" si="4"/>
        <v>#REF!</v>
      </c>
      <c r="N93" t="e">
        <f t="shared" si="5"/>
        <v>#REF!</v>
      </c>
      <c r="O93" s="141" t="e">
        <f t="shared" si="3"/>
        <v>#REF!</v>
      </c>
    </row>
    <row r="94" spans="1:15" x14ac:dyDescent="0.35">
      <c r="A94" s="1" t="s">
        <v>80</v>
      </c>
      <c r="C94" s="18" t="e">
        <f>Publish!#REF!</f>
        <v>#REF!</v>
      </c>
      <c r="D94" s="18" t="e">
        <f>Publish!#REF!</f>
        <v>#REF!</v>
      </c>
      <c r="E94" s="43" t="e">
        <f>Publish!#REF!</f>
        <v>#REF!</v>
      </c>
      <c r="H94" t="s">
        <v>80</v>
      </c>
      <c r="I94" s="18">
        <v>101.042381882873</v>
      </c>
      <c r="J94" s="18">
        <v>101.09292834704701</v>
      </c>
      <c r="K94" s="43">
        <v>4.4513499347370002</v>
      </c>
      <c r="M94" t="e">
        <f t="shared" si="4"/>
        <v>#REF!</v>
      </c>
      <c r="N94" t="e">
        <f t="shared" si="5"/>
        <v>#REF!</v>
      </c>
      <c r="O94" s="141" t="e">
        <f t="shared" si="3"/>
        <v>#REF!</v>
      </c>
    </row>
    <row r="95" spans="1:15" x14ac:dyDescent="0.35">
      <c r="A95" s="1" t="s">
        <v>66</v>
      </c>
      <c r="C95" s="18" t="e">
        <f>Publish!#REF!</f>
        <v>#REF!</v>
      </c>
      <c r="D95" s="18" t="e">
        <f>Publish!#REF!</f>
        <v>#REF!</v>
      </c>
      <c r="E95" s="43" t="e">
        <f>Publish!#REF!</f>
        <v>#REF!</v>
      </c>
      <c r="H95" t="s">
        <v>66</v>
      </c>
      <c r="I95" s="18">
        <v>100.10942793128</v>
      </c>
      <c r="J95" s="18">
        <v>100.159507685123</v>
      </c>
      <c r="K95" s="43">
        <v>4.4928335851519998</v>
      </c>
      <c r="M95" t="e">
        <f t="shared" si="4"/>
        <v>#REF!</v>
      </c>
      <c r="N95" t="e">
        <f t="shared" si="5"/>
        <v>#REF!</v>
      </c>
      <c r="O95" s="141" t="e">
        <f t="shared" si="3"/>
        <v>#REF!</v>
      </c>
    </row>
    <row r="96" spans="1:15" x14ac:dyDescent="0.35">
      <c r="A96" s="1" t="s">
        <v>238</v>
      </c>
      <c r="C96" s="18" t="e">
        <f>Publish!#REF!</f>
        <v>#REF!</v>
      </c>
      <c r="D96" s="18" t="e">
        <f>Publish!#REF!</f>
        <v>#REF!</v>
      </c>
      <c r="E96" s="43" t="e">
        <f>Publish!#REF!</f>
        <v>#REF!</v>
      </c>
      <c r="H96" t="s">
        <v>238</v>
      </c>
      <c r="I96" s="18">
        <v>103.729220908336</v>
      </c>
      <c r="J96" s="18">
        <v>103.781111464068</v>
      </c>
      <c r="K96" s="43">
        <v>3.29</v>
      </c>
      <c r="M96" t="e">
        <f t="shared" si="4"/>
        <v>#REF!</v>
      </c>
      <c r="N96" t="e">
        <f t="shared" si="5"/>
        <v>#REF!</v>
      </c>
      <c r="O96" s="141" t="e">
        <f t="shared" si="3"/>
        <v>#REF!</v>
      </c>
    </row>
    <row r="97" spans="1:15" x14ac:dyDescent="0.35">
      <c r="A97" s="1" t="s">
        <v>174</v>
      </c>
      <c r="C97" s="18" t="e">
        <f>Publish!#REF!</f>
        <v>#REF!</v>
      </c>
      <c r="D97" s="18" t="e">
        <f>Publish!#REF!</f>
        <v>#REF!</v>
      </c>
      <c r="E97" s="43" t="e">
        <f>Publish!#REF!</f>
        <v>#REF!</v>
      </c>
      <c r="H97" t="s">
        <v>174</v>
      </c>
      <c r="I97" s="18">
        <v>100.28182853606801</v>
      </c>
      <c r="J97" s="18">
        <v>100.33199453333501</v>
      </c>
      <c r="K97" s="43">
        <v>4.263190440791</v>
      </c>
      <c r="M97" t="e">
        <f t="shared" si="4"/>
        <v>#REF!</v>
      </c>
      <c r="N97" t="e">
        <f t="shared" si="5"/>
        <v>#REF!</v>
      </c>
      <c r="O97" s="141" t="e">
        <f t="shared" si="3"/>
        <v>#REF!</v>
      </c>
    </row>
    <row r="98" spans="1:15" x14ac:dyDescent="0.35">
      <c r="A98" s="1" t="s">
        <v>52</v>
      </c>
      <c r="C98" s="18" t="e">
        <f>Publish!#REF!</f>
        <v>#REF!</v>
      </c>
      <c r="D98" s="18" t="e">
        <f>Publish!#REF!</f>
        <v>#REF!</v>
      </c>
      <c r="E98" s="43" t="e">
        <f>Publish!#REF!</f>
        <v>#REF!</v>
      </c>
      <c r="H98" t="s">
        <v>52</v>
      </c>
      <c r="I98" s="18">
        <v>100.342853406703</v>
      </c>
      <c r="J98" s="18">
        <v>100.393049931669</v>
      </c>
      <c r="K98" s="43">
        <v>4.5446373061729997</v>
      </c>
      <c r="M98" t="e">
        <f t="shared" si="4"/>
        <v>#REF!</v>
      </c>
      <c r="N98" t="e">
        <f t="shared" si="5"/>
        <v>#REF!</v>
      </c>
      <c r="O98" s="141" t="e">
        <f t="shared" si="3"/>
        <v>#REF!</v>
      </c>
    </row>
    <row r="99" spans="1:15" x14ac:dyDescent="0.35">
      <c r="A99" s="1" t="s">
        <v>70</v>
      </c>
      <c r="C99" s="18" t="e">
        <f>Publish!#REF!</f>
        <v>#REF!</v>
      </c>
      <c r="D99" s="18" t="e">
        <f>Publish!#REF!</f>
        <v>#REF!</v>
      </c>
      <c r="E99" s="43" t="e">
        <f>Publish!#REF!</f>
        <v>#REF!</v>
      </c>
      <c r="H99" t="s">
        <v>70</v>
      </c>
      <c r="I99" s="18">
        <v>100.58700498548301</v>
      </c>
      <c r="J99" s="18">
        <v>100.637323647307</v>
      </c>
      <c r="K99" s="43">
        <v>4.4715020599819999</v>
      </c>
      <c r="M99" t="e">
        <f t="shared" si="4"/>
        <v>#REF!</v>
      </c>
      <c r="N99" t="e">
        <f t="shared" si="5"/>
        <v>#REF!</v>
      </c>
      <c r="O99" s="141" t="e">
        <f t="shared" si="3"/>
        <v>#REF!</v>
      </c>
    </row>
    <row r="100" spans="1:15" x14ac:dyDescent="0.35">
      <c r="A100" s="1" t="s">
        <v>83</v>
      </c>
      <c r="C100" s="18" t="e">
        <f>Publish!#REF!</f>
        <v>#REF!</v>
      </c>
      <c r="D100" s="18" t="e">
        <f>Publish!#REF!</f>
        <v>#REF!</v>
      </c>
      <c r="E100" s="43" t="e">
        <f>Publish!#REF!</f>
        <v>#REF!</v>
      </c>
      <c r="H100" t="s">
        <v>83</v>
      </c>
      <c r="I100" s="18">
        <v>100.73107885198699</v>
      </c>
      <c r="J100" s="18">
        <v>100.78146958678001</v>
      </c>
      <c r="K100" s="43">
        <v>4.465106550292</v>
      </c>
      <c r="M100" t="e">
        <f t="shared" si="4"/>
        <v>#REF!</v>
      </c>
      <c r="N100" t="e">
        <f t="shared" si="5"/>
        <v>#REF!</v>
      </c>
      <c r="O100" s="141" t="e">
        <f t="shared" si="3"/>
        <v>#REF!</v>
      </c>
    </row>
    <row r="101" spans="1:15" x14ac:dyDescent="0.35">
      <c r="A101" s="1" t="s">
        <v>255</v>
      </c>
      <c r="C101" s="18" t="e">
        <f>Publish!#REF!</f>
        <v>#REF!</v>
      </c>
      <c r="D101" s="18" t="e">
        <f>Publish!#REF!</f>
        <v>#REF!</v>
      </c>
      <c r="E101" s="43" t="e">
        <f>Publish!#REF!</f>
        <v>#REF!</v>
      </c>
      <c r="H101" t="s">
        <v>255</v>
      </c>
      <c r="I101" s="18">
        <v>103.99546997967499</v>
      </c>
      <c r="J101" s="18">
        <v>104.04749372653799</v>
      </c>
      <c r="K101" s="43">
        <v>3.29</v>
      </c>
      <c r="M101" t="e">
        <f t="shared" si="4"/>
        <v>#REF!</v>
      </c>
      <c r="N101" t="e">
        <f t="shared" si="5"/>
        <v>#REF!</v>
      </c>
      <c r="O101" s="141" t="e">
        <f t="shared" si="3"/>
        <v>#REF!</v>
      </c>
    </row>
    <row r="102" spans="1:15" x14ac:dyDescent="0.35">
      <c r="A102" s="1" t="s">
        <v>58</v>
      </c>
      <c r="C102" s="18" t="e">
        <f>Publish!#REF!</f>
        <v>#REF!</v>
      </c>
      <c r="D102" s="18" t="e">
        <f>Publish!#REF!</f>
        <v>#REF!</v>
      </c>
      <c r="E102" s="43" t="e">
        <f>Publish!#REF!</f>
        <v>#REF!</v>
      </c>
      <c r="H102" t="s">
        <v>58</v>
      </c>
      <c r="I102" s="18">
        <v>100.99477916633499</v>
      </c>
      <c r="J102" s="18">
        <v>101.045301817244</v>
      </c>
      <c r="K102" s="43">
        <v>4.5153014716630002</v>
      </c>
      <c r="M102" t="e">
        <f t="shared" si="4"/>
        <v>#REF!</v>
      </c>
      <c r="N102" t="e">
        <f t="shared" si="5"/>
        <v>#REF!</v>
      </c>
      <c r="O102" s="141" t="e">
        <f t="shared" si="3"/>
        <v>#REF!</v>
      </c>
    </row>
    <row r="103" spans="1:15" x14ac:dyDescent="0.35">
      <c r="A103" s="1" t="s">
        <v>75</v>
      </c>
      <c r="C103" s="18" t="e">
        <f>Publish!#REF!</f>
        <v>#REF!</v>
      </c>
      <c r="D103" s="18" t="e">
        <f>Publish!#REF!</f>
        <v>#REF!</v>
      </c>
      <c r="E103" s="43" t="e">
        <f>Publish!#REF!</f>
        <v>#REF!</v>
      </c>
      <c r="H103" t="s">
        <v>75</v>
      </c>
      <c r="I103" s="18">
        <v>100.25782977729099</v>
      </c>
      <c r="J103" s="18">
        <v>100.307983769176</v>
      </c>
      <c r="K103" s="43">
        <v>4.5173373342119998</v>
      </c>
      <c r="M103" t="e">
        <f t="shared" si="4"/>
        <v>#REF!</v>
      </c>
      <c r="N103" t="e">
        <f t="shared" si="5"/>
        <v>#REF!</v>
      </c>
      <c r="O103" s="141" t="e">
        <f t="shared" si="3"/>
        <v>#REF!</v>
      </c>
    </row>
    <row r="104" spans="1:15" x14ac:dyDescent="0.35">
      <c r="A104" s="1" t="s">
        <v>265</v>
      </c>
      <c r="C104" s="18" t="e">
        <f>Publish!#REF!</f>
        <v>#REF!</v>
      </c>
      <c r="D104" s="18" t="e">
        <f>Publish!#REF!</f>
        <v>#REF!</v>
      </c>
      <c r="E104" s="43" t="e">
        <f>Publish!#REF!</f>
        <v>#REF!</v>
      </c>
      <c r="H104" t="s">
        <v>265</v>
      </c>
      <c r="I104" s="18">
        <v>102.720018600367</v>
      </c>
      <c r="J104" s="18">
        <v>102.77140430251799</v>
      </c>
      <c r="K104" s="43">
        <v>3.59</v>
      </c>
      <c r="M104" t="e">
        <f t="shared" si="4"/>
        <v>#REF!</v>
      </c>
      <c r="N104" t="e">
        <f t="shared" si="5"/>
        <v>#REF!</v>
      </c>
      <c r="O104" s="141" t="e">
        <f t="shared" si="3"/>
        <v>#REF!</v>
      </c>
    </row>
    <row r="105" spans="1:15" x14ac:dyDescent="0.35">
      <c r="A105" s="1" t="s">
        <v>64</v>
      </c>
      <c r="C105" s="18" t="e">
        <f>Publish!#REF!</f>
        <v>#REF!</v>
      </c>
      <c r="D105" s="18" t="e">
        <f>Publish!#REF!</f>
        <v>#REF!</v>
      </c>
      <c r="E105" s="43" t="e">
        <f>Publish!#REF!</f>
        <v>#REF!</v>
      </c>
      <c r="H105" t="s">
        <v>64</v>
      </c>
      <c r="I105" s="18">
        <v>101.032502511544</v>
      </c>
      <c r="J105" s="18">
        <v>101.08304403356099</v>
      </c>
      <c r="K105" s="43">
        <v>4.5136155560229998</v>
      </c>
      <c r="M105" t="e">
        <f t="shared" si="4"/>
        <v>#REF!</v>
      </c>
      <c r="N105" t="e">
        <f t="shared" si="5"/>
        <v>#REF!</v>
      </c>
      <c r="O105" s="141" t="e">
        <f t="shared" si="3"/>
        <v>#REF!</v>
      </c>
    </row>
    <row r="106" spans="1:15" x14ac:dyDescent="0.35">
      <c r="A106" s="1" t="s">
        <v>79</v>
      </c>
      <c r="C106" s="18" t="e">
        <f>Publish!#REF!</f>
        <v>#REF!</v>
      </c>
      <c r="D106" s="18" t="e">
        <f>Publish!#REF!</f>
        <v>#REF!</v>
      </c>
      <c r="E106" s="43" t="e">
        <f>Publish!#REF!</f>
        <v>#REF!</v>
      </c>
      <c r="H106" t="s">
        <v>79</v>
      </c>
      <c r="I106" s="18">
        <v>101.05519604722799</v>
      </c>
      <c r="J106" s="18">
        <v>101.105748921689</v>
      </c>
      <c r="K106" s="43">
        <v>4.4816937200179998</v>
      </c>
      <c r="M106" t="e">
        <f t="shared" si="4"/>
        <v>#REF!</v>
      </c>
      <c r="N106" t="e">
        <f t="shared" si="5"/>
        <v>#REF!</v>
      </c>
      <c r="O106" s="141" t="e">
        <f t="shared" si="3"/>
        <v>#REF!</v>
      </c>
    </row>
    <row r="107" spans="1:15" x14ac:dyDescent="0.35">
      <c r="A107" s="1" t="s">
        <v>65</v>
      </c>
      <c r="C107" s="18" t="e">
        <f>Publish!#REF!</f>
        <v>#REF!</v>
      </c>
      <c r="D107" s="18" t="e">
        <f>Publish!#REF!</f>
        <v>#REF!</v>
      </c>
      <c r="E107" s="43" t="e">
        <f>Publish!#REF!</f>
        <v>#REF!</v>
      </c>
      <c r="H107" t="s">
        <v>65</v>
      </c>
      <c r="I107" s="18">
        <v>100.111300909797</v>
      </c>
      <c r="J107" s="18">
        <v>100.161381600597</v>
      </c>
      <c r="K107" s="43">
        <v>4.5239491784060002</v>
      </c>
      <c r="M107" t="e">
        <f t="shared" si="4"/>
        <v>#REF!</v>
      </c>
      <c r="N107" t="e">
        <f t="shared" si="5"/>
        <v>#REF!</v>
      </c>
      <c r="O107" s="141" t="e">
        <f t="shared" si="3"/>
        <v>#REF!</v>
      </c>
    </row>
    <row r="108" spans="1:15" x14ac:dyDescent="0.35">
      <c r="A108" s="1" t="s">
        <v>68</v>
      </c>
      <c r="C108" s="18" t="e">
        <f>Publish!#REF!</f>
        <v>#REF!</v>
      </c>
      <c r="D108" s="18" t="e">
        <f>Publish!#REF!</f>
        <v>#REF!</v>
      </c>
      <c r="E108" s="43" t="e">
        <f>Publish!#REF!</f>
        <v>#REF!</v>
      </c>
      <c r="H108" t="s">
        <v>68</v>
      </c>
      <c r="I108" s="18">
        <v>100.132085241143</v>
      </c>
      <c r="J108" s="18">
        <v>100.18217632930801</v>
      </c>
      <c r="K108" s="43">
        <v>4.6165896664070001</v>
      </c>
      <c r="M108" t="e">
        <f t="shared" si="4"/>
        <v>#REF!</v>
      </c>
      <c r="N108" t="e">
        <f t="shared" si="5"/>
        <v>#REF!</v>
      </c>
      <c r="O108" s="141" t="e">
        <f t="shared" si="3"/>
        <v>#REF!</v>
      </c>
    </row>
    <row r="109" spans="1:15" x14ac:dyDescent="0.35">
      <c r="A109" s="1" t="s">
        <v>276</v>
      </c>
      <c r="C109" s="18" t="e">
        <f>Publish!#REF!</f>
        <v>#REF!</v>
      </c>
      <c r="D109" s="18" t="e">
        <f>Publish!#REF!</f>
        <v>#REF!</v>
      </c>
      <c r="E109" s="43" t="e">
        <f>Publish!#REF!</f>
        <v>#REF!</v>
      </c>
      <c r="H109" t="s">
        <v>276</v>
      </c>
      <c r="I109" s="18">
        <v>101.961882386779</v>
      </c>
      <c r="J109" s="18">
        <v>102.012888831195</v>
      </c>
      <c r="K109" s="43">
        <v>3.59</v>
      </c>
      <c r="M109" t="e">
        <f t="shared" si="4"/>
        <v>#REF!</v>
      </c>
      <c r="N109" t="e">
        <f t="shared" si="5"/>
        <v>#REF!</v>
      </c>
      <c r="O109" s="141" t="e">
        <f t="shared" si="3"/>
        <v>#REF!</v>
      </c>
    </row>
    <row r="110" spans="1:15" x14ac:dyDescent="0.35">
      <c r="A110" s="136" t="s">
        <v>184</v>
      </c>
      <c r="C110" s="18" t="e">
        <f>Publish!#REF!</f>
        <v>#REF!</v>
      </c>
      <c r="D110" s="18" t="e">
        <f>Publish!#REF!</f>
        <v>#REF!</v>
      </c>
      <c r="E110" s="43" t="e">
        <f>Publish!#REF!</f>
        <v>#REF!</v>
      </c>
      <c r="H110" t="s">
        <v>184</v>
      </c>
      <c r="I110" s="18">
        <v>104.37560723233899</v>
      </c>
      <c r="J110" s="18">
        <v>104.42782114291001</v>
      </c>
      <c r="K110" s="43">
        <v>3.59</v>
      </c>
      <c r="M110" t="e">
        <f t="shared" si="4"/>
        <v>#REF!</v>
      </c>
      <c r="N110" t="e">
        <f t="shared" si="5"/>
        <v>#REF!</v>
      </c>
      <c r="O110" s="141" t="e">
        <f t="shared" si="3"/>
        <v>#REF!</v>
      </c>
    </row>
    <row r="111" spans="1:15" x14ac:dyDescent="0.35">
      <c r="A111" s="136" t="s">
        <v>69</v>
      </c>
      <c r="C111" s="18" t="e">
        <f>Publish!#REF!</f>
        <v>#REF!</v>
      </c>
      <c r="D111" s="18" t="e">
        <f>Publish!#REF!</f>
        <v>#REF!</v>
      </c>
      <c r="E111" s="43" t="e">
        <f>Publish!#REF!</f>
        <v>#REF!</v>
      </c>
      <c r="H111" t="s">
        <v>69</v>
      </c>
      <c r="I111" s="18">
        <v>100.594904352863</v>
      </c>
      <c r="J111" s="18">
        <v>100.645226966346</v>
      </c>
      <c r="K111" s="43">
        <v>4.5022005877289999</v>
      </c>
      <c r="M111" t="e">
        <f t="shared" si="4"/>
        <v>#REF!</v>
      </c>
      <c r="N111" t="e">
        <f t="shared" si="5"/>
        <v>#REF!</v>
      </c>
      <c r="O111" s="141" t="e">
        <f t="shared" si="3"/>
        <v>#REF!</v>
      </c>
    </row>
    <row r="112" spans="1:15" x14ac:dyDescent="0.35">
      <c r="A112" s="136" t="s">
        <v>82</v>
      </c>
      <c r="C112" s="18" t="e">
        <f>Publish!#REF!</f>
        <v>#REF!</v>
      </c>
      <c r="D112" s="18" t="e">
        <f>Publish!#REF!</f>
        <v>#REF!</v>
      </c>
      <c r="E112" s="43" t="e">
        <f>Publish!#REF!</f>
        <v>#REF!</v>
      </c>
      <c r="H112" t="s">
        <v>82</v>
      </c>
      <c r="I112" s="18">
        <v>100.74025368063</v>
      </c>
      <c r="J112" s="18">
        <v>100.79064900513301</v>
      </c>
      <c r="K112" s="43">
        <v>4.4957047550800002</v>
      </c>
      <c r="M112" t="e">
        <f t="shared" si="4"/>
        <v>#REF!</v>
      </c>
      <c r="N112" t="e">
        <f t="shared" si="5"/>
        <v>#REF!</v>
      </c>
      <c r="O112" s="141" t="e">
        <f t="shared" si="3"/>
        <v>#REF!</v>
      </c>
    </row>
    <row r="113" spans="1:17" x14ac:dyDescent="0.35">
      <c r="A113" s="136" t="s">
        <v>288</v>
      </c>
      <c r="C113" s="18" t="e">
        <f>Publish!#REF!</f>
        <v>#REF!</v>
      </c>
      <c r="D113" s="18" t="e">
        <f>Publish!#REF!</f>
        <v>#REF!</v>
      </c>
      <c r="E113" s="43" t="e">
        <f>Publish!#REF!</f>
        <v>#REF!</v>
      </c>
      <c r="H113" t="s">
        <v>288</v>
      </c>
      <c r="I113" s="18">
        <v>101.529725882218</v>
      </c>
      <c r="J113" s="18">
        <v>101.580516140288</v>
      </c>
      <c r="K113" s="43">
        <v>3.59</v>
      </c>
      <c r="M113" t="e">
        <f t="shared" si="4"/>
        <v>#REF!</v>
      </c>
      <c r="N113" t="e">
        <f t="shared" si="5"/>
        <v>#REF!</v>
      </c>
      <c r="O113" s="141" t="e">
        <f t="shared" si="3"/>
        <v>#REF!</v>
      </c>
    </row>
    <row r="114" spans="1:17" x14ac:dyDescent="0.35">
      <c r="A114" s="136" t="s">
        <v>292</v>
      </c>
      <c r="C114" s="18" t="e">
        <f>Publish!#REF!</f>
        <v>#REF!</v>
      </c>
      <c r="D114" s="18" t="e">
        <f>Publish!#REF!</f>
        <v>#REF!</v>
      </c>
      <c r="E114" s="43" t="e">
        <f>Publish!#REF!</f>
        <v>#REF!</v>
      </c>
      <c r="H114" t="s">
        <v>292</v>
      </c>
      <c r="I114" s="18">
        <v>101.529725882218</v>
      </c>
      <c r="J114" s="18">
        <v>101.580516140288</v>
      </c>
      <c r="K114" s="43">
        <v>3.59</v>
      </c>
      <c r="M114" t="e">
        <f t="shared" si="4"/>
        <v>#REF!</v>
      </c>
      <c r="N114" t="e">
        <f t="shared" si="5"/>
        <v>#REF!</v>
      </c>
      <c r="O114" s="141" t="e">
        <f t="shared" si="3"/>
        <v>#REF!</v>
      </c>
    </row>
    <row r="115" spans="1:17" x14ac:dyDescent="0.35">
      <c r="A115" s="1" t="s">
        <v>299</v>
      </c>
      <c r="C115" s="18" t="e">
        <f>Publish!#REF!</f>
        <v>#REF!</v>
      </c>
      <c r="D115" s="18" t="e">
        <f>Publish!#REF!</f>
        <v>#REF!</v>
      </c>
      <c r="E115" s="43" t="e">
        <f>Publish!#REF!</f>
        <v>#REF!</v>
      </c>
      <c r="H115" t="s">
        <v>299</v>
      </c>
      <c r="I115" s="18">
        <v>101.529725882218</v>
      </c>
      <c r="J115" s="18">
        <v>101.580516140288</v>
      </c>
      <c r="K115" s="43">
        <v>3.59</v>
      </c>
      <c r="M115" t="e">
        <f t="shared" si="4"/>
        <v>#REF!</v>
      </c>
      <c r="N115" t="e">
        <f t="shared" si="5"/>
        <v>#REF!</v>
      </c>
      <c r="O115" s="141" t="e">
        <f t="shared" si="3"/>
        <v>#REF!</v>
      </c>
    </row>
    <row r="116" spans="1:17" x14ac:dyDescent="0.35">
      <c r="A116" s="1" t="s">
        <v>300</v>
      </c>
      <c r="C116" s="18" t="e">
        <f>Publish!#REF!</f>
        <v>#REF!</v>
      </c>
      <c r="D116" s="18" t="e">
        <f>Publish!#REF!</f>
        <v>#REF!</v>
      </c>
      <c r="E116" s="43" t="e">
        <f>Publish!#REF!</f>
        <v>#REF!</v>
      </c>
      <c r="H116" t="s">
        <v>300</v>
      </c>
      <c r="I116" s="18">
        <v>101.529725882218</v>
      </c>
      <c r="J116" s="18">
        <v>101.580516140288</v>
      </c>
      <c r="K116" s="43">
        <v>3.59</v>
      </c>
      <c r="M116" t="e">
        <f t="shared" si="4"/>
        <v>#REF!</v>
      </c>
      <c r="N116" t="e">
        <f t="shared" si="5"/>
        <v>#REF!</v>
      </c>
      <c r="O116" s="141" t="e">
        <f t="shared" si="3"/>
        <v>#REF!</v>
      </c>
    </row>
    <row r="117" spans="1:17" x14ac:dyDescent="0.35">
      <c r="A117" s="1" t="s">
        <v>308</v>
      </c>
      <c r="C117" s="18" t="e">
        <f>Publish!#REF!</f>
        <v>#REF!</v>
      </c>
      <c r="D117" s="18" t="e">
        <f>Publish!#REF!</f>
        <v>#REF!</v>
      </c>
      <c r="E117" s="43" t="e">
        <f>Publish!#REF!</f>
        <v>#REF!</v>
      </c>
      <c r="H117" t="s">
        <v>308</v>
      </c>
      <c r="I117" s="18">
        <v>99.48748065673</v>
      </c>
      <c r="J117" s="18">
        <v>99.537249281371004</v>
      </c>
      <c r="K117" s="43">
        <v>3.89</v>
      </c>
      <c r="M117" t="e">
        <f t="shared" si="4"/>
        <v>#REF!</v>
      </c>
      <c r="N117" t="e">
        <f t="shared" si="5"/>
        <v>#REF!</v>
      </c>
      <c r="O117" s="141" t="e">
        <f t="shared" si="3"/>
        <v>#REF!</v>
      </c>
    </row>
    <row r="118" spans="1:17" x14ac:dyDescent="0.35">
      <c r="A118" s="1" t="s">
        <v>74</v>
      </c>
      <c r="C118" s="18" t="e">
        <f>Publish!#REF!</f>
        <v>#REF!</v>
      </c>
      <c r="D118" s="18" t="e">
        <f>Publish!#REF!</f>
        <v>#REF!</v>
      </c>
      <c r="E118" s="43" t="e">
        <f>Publish!#REF!</f>
        <v>#REF!</v>
      </c>
      <c r="H118" t="s">
        <v>74</v>
      </c>
      <c r="I118" s="18">
        <v>100.261403674544</v>
      </c>
      <c r="J118" s="18">
        <v>100.31155945427101</v>
      </c>
      <c r="K118" s="43">
        <v>4.5483292502100001</v>
      </c>
      <c r="M118" t="e">
        <f t="shared" si="4"/>
        <v>#REF!</v>
      </c>
      <c r="N118" t="e">
        <f t="shared" si="5"/>
        <v>#REF!</v>
      </c>
      <c r="O118" s="141" t="e">
        <f t="shared" si="3"/>
        <v>#REF!</v>
      </c>
    </row>
    <row r="119" spans="1:17" x14ac:dyDescent="0.35">
      <c r="A119" s="1" t="s">
        <v>88</v>
      </c>
      <c r="C119" s="18">
        <f>Publish!H6</f>
        <v>100.11555034726115</v>
      </c>
      <c r="D119" s="18">
        <f>Publish!I6</f>
        <v>100.16563316384307</v>
      </c>
      <c r="E119" s="43">
        <f>Publish!J6</f>
        <v>4.5237571578948019</v>
      </c>
      <c r="H119" t="s">
        <v>88</v>
      </c>
      <c r="I119" s="18">
        <v>100.78403124086999</v>
      </c>
      <c r="J119" s="18">
        <v>100.83444846510299</v>
      </c>
      <c r="K119" s="43">
        <v>4.4937519557790004</v>
      </c>
      <c r="M119">
        <f t="shared" si="4"/>
        <v>-0.71889811784184587</v>
      </c>
      <c r="N119">
        <f t="shared" si="5"/>
        <v>-0.6183980770269244</v>
      </c>
      <c r="O119" s="141">
        <f t="shared" si="3"/>
        <v>3.0005202115801488E-2</v>
      </c>
    </row>
    <row r="120" spans="1:17" x14ac:dyDescent="0.35">
      <c r="A120" s="1" t="s">
        <v>314</v>
      </c>
      <c r="C120" s="18">
        <f>Publish!H7</f>
        <v>100.02831898809461</v>
      </c>
      <c r="D120" s="18">
        <f>Publish!I7</f>
        <v>100.07835816717819</v>
      </c>
      <c r="E120" s="43">
        <f>Publish!J7</f>
        <v>3.3997999999999999</v>
      </c>
      <c r="H120" t="s">
        <v>314</v>
      </c>
      <c r="I120" s="18">
        <v>99.95</v>
      </c>
      <c r="J120" s="18">
        <v>100</v>
      </c>
      <c r="K120" s="43">
        <v>3.89</v>
      </c>
      <c r="M120">
        <f t="shared" si="4"/>
        <v>2.8318988094611086E-2</v>
      </c>
      <c r="N120">
        <f t="shared" si="5"/>
        <v>0.12835816717819171</v>
      </c>
      <c r="O120" s="141">
        <f t="shared" si="3"/>
        <v>-0.49020000000000019</v>
      </c>
    </row>
    <row r="121" spans="1:17" x14ac:dyDescent="0.35">
      <c r="A121" s="1" t="s">
        <v>78</v>
      </c>
      <c r="C121" s="18">
        <f>Publish!H9</f>
        <v>100.25960216593788</v>
      </c>
      <c r="D121" s="18">
        <f>Publish!I9</f>
        <v>100.3097570444601</v>
      </c>
      <c r="E121" s="43">
        <f>Publish!J9</f>
        <v>4.5484109765890191</v>
      </c>
      <c r="H121" t="s">
        <v>78</v>
      </c>
      <c r="I121" s="18">
        <v>101.06801021158201</v>
      </c>
      <c r="J121" s="18">
        <v>101.11856949633</v>
      </c>
      <c r="K121" s="43">
        <v>4.5120298108699997</v>
      </c>
      <c r="M121">
        <f t="shared" si="4"/>
        <v>-0.85896733039211881</v>
      </c>
      <c r="N121">
        <f t="shared" si="5"/>
        <v>-0.75825316712190727</v>
      </c>
      <c r="O121" s="141">
        <f t="shared" si="3"/>
        <v>3.6381165719019393E-2</v>
      </c>
    </row>
    <row r="122" spans="1:17" x14ac:dyDescent="0.35">
      <c r="A122" s="1" t="s">
        <v>183</v>
      </c>
      <c r="C122" s="18">
        <f>Publish!H13</f>
        <v>100.50208359515345</v>
      </c>
      <c r="D122" s="18">
        <f>Publish!I13</f>
        <v>100.55235977504097</v>
      </c>
      <c r="E122" s="43">
        <f>Publish!J13</f>
        <v>3.2706</v>
      </c>
      <c r="H122" t="s">
        <v>183</v>
      </c>
      <c r="I122" s="18">
        <v>104.02808670191899</v>
      </c>
      <c r="J122" s="18">
        <v>104.080126765302</v>
      </c>
      <c r="K122" s="43">
        <v>3.89</v>
      </c>
      <c r="M122">
        <f t="shared" si="4"/>
        <v>-3.5780431701485469</v>
      </c>
      <c r="N122">
        <f t="shared" si="5"/>
        <v>-3.4757269268780249</v>
      </c>
      <c r="O122" s="141">
        <f t="shared" si="3"/>
        <v>-0.61940000000000017</v>
      </c>
    </row>
    <row r="123" spans="1:17" x14ac:dyDescent="0.35">
      <c r="A123" s="1" t="s">
        <v>139</v>
      </c>
      <c r="C123" s="18">
        <f>Publish!H14</f>
        <v>99.95</v>
      </c>
      <c r="D123" s="18">
        <f>Publish!I14</f>
        <v>100</v>
      </c>
      <c r="E123" s="43">
        <f>Publish!J14</f>
        <v>4.328125</v>
      </c>
      <c r="H123" t="s">
        <v>139</v>
      </c>
      <c r="I123" s="18">
        <v>100.423999522361</v>
      </c>
      <c r="J123" s="18">
        <v>100.474236640681</v>
      </c>
      <c r="K123" s="43">
        <v>4.3076963256539997</v>
      </c>
      <c r="M123">
        <f t="shared" si="4"/>
        <v>-0.5242366406809964</v>
      </c>
      <c r="N123">
        <f t="shared" si="5"/>
        <v>-0.42399952236100091</v>
      </c>
      <c r="O123" s="141">
        <f t="shared" si="3"/>
        <v>2.0428674346000264E-2</v>
      </c>
    </row>
    <row r="124" spans="1:17" x14ac:dyDescent="0.35">
      <c r="A124" s="1" t="s">
        <v>81</v>
      </c>
      <c r="C124" s="18">
        <f>Publish!H16</f>
        <v>100.09432675379863</v>
      </c>
      <c r="D124" s="18">
        <f>Publish!I16</f>
        <v>100.14439895327526</v>
      </c>
      <c r="E124" s="43">
        <f>Publish!J16</f>
        <v>4.5559212973346046</v>
      </c>
      <c r="H124" t="s">
        <v>81</v>
      </c>
      <c r="I124" s="18">
        <v>100.74942850927501</v>
      </c>
      <c r="J124" s="18">
        <v>100.799828423487</v>
      </c>
      <c r="K124" s="43">
        <v>4.5262973869670002</v>
      </c>
      <c r="M124">
        <f t="shared" si="4"/>
        <v>-0.70550166968837402</v>
      </c>
      <c r="N124">
        <f t="shared" si="5"/>
        <v>-0.60502955599974939</v>
      </c>
      <c r="O124" s="141">
        <f t="shared" si="3"/>
        <v>2.9623910367604367E-2</v>
      </c>
    </row>
    <row r="125" spans="1:17" x14ac:dyDescent="0.35">
      <c r="A125" s="1" t="s">
        <v>143</v>
      </c>
      <c r="C125" s="18">
        <f>Publish!H19</f>
        <v>100.23002410927359</v>
      </c>
      <c r="D125" s="18">
        <f>Publish!I19</f>
        <v>100.28016419136927</v>
      </c>
      <c r="E125" s="43">
        <f>Publish!J19</f>
        <v>4.3160330209875202</v>
      </c>
      <c r="H125" t="s">
        <v>143</v>
      </c>
      <c r="I125" s="18">
        <v>101.012350046552</v>
      </c>
      <c r="J125" s="18">
        <v>101.062881487296</v>
      </c>
      <c r="K125" s="43">
        <v>4.2826059739289999</v>
      </c>
      <c r="M125">
        <f t="shared" si="4"/>
        <v>-0.83285737802241044</v>
      </c>
      <c r="N125">
        <f t="shared" si="5"/>
        <v>-0.73218585518273471</v>
      </c>
      <c r="O125" s="141">
        <f t="shared" si="3"/>
        <v>3.3427047058520287E-2</v>
      </c>
    </row>
    <row r="126" spans="1:17" x14ac:dyDescent="0.35">
      <c r="A126" s="1" t="s">
        <v>136</v>
      </c>
      <c r="C126" s="18">
        <f>Publish!H20</f>
        <v>100.52305502806006</v>
      </c>
      <c r="D126" s="18">
        <f>Publish!I20</f>
        <v>100.5733416989095</v>
      </c>
      <c r="E126" s="43">
        <f>Publish!J20</f>
        <v>3.2706</v>
      </c>
      <c r="H126" t="s">
        <v>136</v>
      </c>
      <c r="I126" s="18">
        <v>99.977567527681998</v>
      </c>
      <c r="J126" s="18">
        <v>100.02758131834101</v>
      </c>
      <c r="K126" s="43">
        <v>4.3633795224030001</v>
      </c>
      <c r="M126">
        <f t="shared" si="4"/>
        <v>0.49547370971905025</v>
      </c>
      <c r="N126">
        <f t="shared" si="5"/>
        <v>0.59577417122750376</v>
      </c>
      <c r="O126" s="169">
        <f t="shared" si="3"/>
        <v>-1.0927795224030001</v>
      </c>
      <c r="Q126" t="s">
        <v>334</v>
      </c>
    </row>
    <row r="127" spans="1:17" x14ac:dyDescent="0.35">
      <c r="A127" s="1" t="s">
        <v>87</v>
      </c>
      <c r="C127" s="18">
        <f>Publish!H26</f>
        <v>100.11902654302926</v>
      </c>
      <c r="D127" s="18">
        <f>Publish!I26</f>
        <v>100.16911109857855</v>
      </c>
      <c r="E127" s="43">
        <f>Publish!J26</f>
        <v>4.5547973321935009</v>
      </c>
      <c r="H127" t="s">
        <v>87</v>
      </c>
      <c r="I127" s="18">
        <v>100.79371432607</v>
      </c>
      <c r="J127" s="18">
        <v>100.844136394267</v>
      </c>
      <c r="K127" s="43">
        <v>4.5243086639780001</v>
      </c>
      <c r="M127">
        <f t="shared" si="4"/>
        <v>-0.72510985123773253</v>
      </c>
      <c r="N127">
        <f t="shared" si="5"/>
        <v>-0.62460322749144837</v>
      </c>
      <c r="O127" s="141">
        <f t="shared" si="3"/>
        <v>3.048866821550078E-2</v>
      </c>
    </row>
    <row r="128" spans="1:17" x14ac:dyDescent="0.35">
      <c r="A128" s="1" t="s">
        <v>89</v>
      </c>
      <c r="C128" s="18">
        <f>Publish!H29</f>
        <v>100.27937919611122</v>
      </c>
      <c r="D128" s="18">
        <f>Publish!I29</f>
        <v>100.32954396809527</v>
      </c>
      <c r="E128" s="43">
        <f>Publish!J29</f>
        <v>4.5475139421054998</v>
      </c>
      <c r="H128" t="s">
        <v>89</v>
      </c>
      <c r="I128" s="18">
        <v>101.104886025116</v>
      </c>
      <c r="J128" s="18">
        <v>101.155463756994</v>
      </c>
      <c r="K128" s="43">
        <v>4.5103841458930001</v>
      </c>
      <c r="M128">
        <f t="shared" si="4"/>
        <v>-0.87608456088277364</v>
      </c>
      <c r="N128">
        <f t="shared" si="5"/>
        <v>-0.77534205702073677</v>
      </c>
      <c r="O128" s="141">
        <f t="shared" si="3"/>
        <v>3.7129796212499677E-2</v>
      </c>
    </row>
    <row r="129" spans="1:17" x14ac:dyDescent="0.35">
      <c r="A129" s="1" t="s">
        <v>239</v>
      </c>
      <c r="C129" s="18">
        <f>Publish!H33</f>
        <v>101.76721814839702</v>
      </c>
      <c r="D129" s="18">
        <f>Publish!I33</f>
        <v>101.81812721200302</v>
      </c>
      <c r="E129" s="43">
        <f>Publish!J33</f>
        <v>3.4660000000000002</v>
      </c>
      <c r="H129" t="s">
        <v>239</v>
      </c>
      <c r="I129" s="18">
        <v>104.57195436178201</v>
      </c>
      <c r="J129" s="18">
        <v>104.62426649503</v>
      </c>
      <c r="K129" s="43">
        <v>4.123333333333</v>
      </c>
      <c r="M129">
        <f t="shared" si="4"/>
        <v>-2.857048346632979</v>
      </c>
      <c r="N129">
        <f t="shared" si="5"/>
        <v>-2.753827149778985</v>
      </c>
      <c r="O129" s="141">
        <f t="shared" ref="O129:O192" si="6">E129-K129</f>
        <v>-0.65733333333299981</v>
      </c>
    </row>
    <row r="130" spans="1:17" x14ac:dyDescent="0.35">
      <c r="A130" s="1" t="s">
        <v>153</v>
      </c>
      <c r="C130" s="18">
        <f>Publish!H34</f>
        <v>101.02204576293119</v>
      </c>
      <c r="D130" s="18">
        <f>Publish!I34</f>
        <v>101.07258205395816</v>
      </c>
      <c r="E130" s="43">
        <f>Publish!J34</f>
        <v>3.4660000000000002</v>
      </c>
      <c r="H130" t="s">
        <v>153</v>
      </c>
      <c r="I130" s="18">
        <v>100.815686543815</v>
      </c>
      <c r="J130" s="18">
        <v>100.86611960361699</v>
      </c>
      <c r="K130" s="43">
        <v>4.123333333333</v>
      </c>
      <c r="M130">
        <f t="shared" si="4"/>
        <v>0.15592615931419118</v>
      </c>
      <c r="N130">
        <f t="shared" si="5"/>
        <v>0.25689551014315271</v>
      </c>
      <c r="O130" s="141">
        <f t="shared" si="6"/>
        <v>-0.65733333333299981</v>
      </c>
    </row>
    <row r="131" spans="1:17" x14ac:dyDescent="0.35">
      <c r="A131" s="1" t="s">
        <v>93</v>
      </c>
      <c r="C131" s="18">
        <f>Publish!H35</f>
        <v>100.51076221325948</v>
      </c>
      <c r="D131" s="18">
        <f>Publish!I35</f>
        <v>100.5610427346268</v>
      </c>
      <c r="E131" s="43">
        <f>Publish!J35</f>
        <v>4.5370452373292327</v>
      </c>
      <c r="H131" t="s">
        <v>93</v>
      </c>
      <c r="I131" s="18">
        <v>100.32064430098499</v>
      </c>
      <c r="J131" s="18">
        <v>100.370829715843</v>
      </c>
      <c r="K131" s="43">
        <v>4.5456434034840001</v>
      </c>
      <c r="M131">
        <f t="shared" ref="M131:M194" si="7">C131-J131</f>
        <v>0.13993249741648128</v>
      </c>
      <c r="N131">
        <f t="shared" ref="N131:N194" si="8">D131-I131</f>
        <v>0.24039843364180058</v>
      </c>
      <c r="O131" s="141">
        <f t="shared" si="6"/>
        <v>-8.5981661547673838E-3</v>
      </c>
    </row>
    <row r="132" spans="1:17" x14ac:dyDescent="0.35">
      <c r="A132" s="1" t="s">
        <v>173</v>
      </c>
      <c r="C132" s="18">
        <f>Publish!H36</f>
        <v>100.39203736826759</v>
      </c>
      <c r="D132" s="18">
        <f>Publish!I36</f>
        <v>100.44225849751635</v>
      </c>
      <c r="E132" s="43">
        <f>Publish!J36</f>
        <v>4.2701777759269079</v>
      </c>
      <c r="H132" t="s">
        <v>173</v>
      </c>
      <c r="I132" s="18">
        <v>100.28342373991801</v>
      </c>
      <c r="J132" s="18">
        <v>100.333590535186</v>
      </c>
      <c r="K132" s="43">
        <v>4.2748026629189999</v>
      </c>
      <c r="M132">
        <f t="shared" si="7"/>
        <v>5.8446833081589489E-2</v>
      </c>
      <c r="N132">
        <f t="shared" si="8"/>
        <v>0.15883475759834198</v>
      </c>
      <c r="O132" s="141">
        <f t="shared" si="6"/>
        <v>-4.6248869920919589E-3</v>
      </c>
    </row>
    <row r="133" spans="1:17" x14ac:dyDescent="0.35">
      <c r="A133" s="1" t="s">
        <v>161</v>
      </c>
      <c r="C133" s="18">
        <f>Publish!H43</f>
        <v>100.07888638991221</v>
      </c>
      <c r="D133" s="18">
        <f>Publish!I43</f>
        <v>100.12895086534488</v>
      </c>
      <c r="E133" s="43">
        <f>Publish!J43</f>
        <v>4.2874403086208881</v>
      </c>
      <c r="H133" t="s">
        <v>161</v>
      </c>
      <c r="I133" s="18">
        <v>100.690248241059</v>
      </c>
      <c r="J133" s="18">
        <v>100.74061855033401</v>
      </c>
      <c r="K133" s="43">
        <v>4.2614082202160004</v>
      </c>
      <c r="M133">
        <f t="shared" si="7"/>
        <v>-0.66173216042179206</v>
      </c>
      <c r="N133">
        <f t="shared" si="8"/>
        <v>-0.56129737571411908</v>
      </c>
      <c r="O133" s="141">
        <f t="shared" si="6"/>
        <v>2.6032088404887688E-2</v>
      </c>
    </row>
    <row r="134" spans="1:17" x14ac:dyDescent="0.35">
      <c r="A134" s="1" t="s">
        <v>96</v>
      </c>
      <c r="C134" s="18">
        <f>Publish!H44</f>
        <v>100.16427765443734</v>
      </c>
      <c r="D134" s="18">
        <f>Publish!I44</f>
        <v>100.21438484686077</v>
      </c>
      <c r="E134" s="43">
        <f>Publish!J44</f>
        <v>4.5527396161459563</v>
      </c>
      <c r="H134" t="s">
        <v>96</v>
      </c>
      <c r="I134" s="18">
        <v>100.867494403132</v>
      </c>
      <c r="J134" s="18">
        <v>100.91795337982199</v>
      </c>
      <c r="K134" s="43">
        <v>4.5209993338140002</v>
      </c>
      <c r="M134">
        <f t="shared" si="7"/>
        <v>-0.75367572538465311</v>
      </c>
      <c r="N134">
        <f t="shared" si="8"/>
        <v>-0.65310955627123235</v>
      </c>
      <c r="O134" s="141">
        <f t="shared" si="6"/>
        <v>3.1740282331956138E-2</v>
      </c>
    </row>
    <row r="135" spans="1:17" x14ac:dyDescent="0.35">
      <c r="A135" s="1" t="s">
        <v>256</v>
      </c>
      <c r="C135" s="18">
        <f>Publish!H45</f>
        <v>101.40232514335852</v>
      </c>
      <c r="D135" s="18">
        <f>Publish!I45</f>
        <v>101.45305166919312</v>
      </c>
      <c r="E135" s="43">
        <f>Publish!J45</f>
        <v>3.9061500000000002</v>
      </c>
      <c r="H135" t="s">
        <v>256</v>
      </c>
      <c r="I135" s="18">
        <v>104.831354352774</v>
      </c>
      <c r="J135" s="18">
        <v>104.883796250899</v>
      </c>
      <c r="K135" s="43">
        <v>4.123333333333</v>
      </c>
      <c r="M135">
        <f t="shared" si="7"/>
        <v>-3.4814711075404716</v>
      </c>
      <c r="N135">
        <f t="shared" si="8"/>
        <v>-3.378302683580884</v>
      </c>
      <c r="O135" s="141">
        <f t="shared" si="6"/>
        <v>-0.21718333333299977</v>
      </c>
    </row>
    <row r="136" spans="1:17" x14ac:dyDescent="0.35">
      <c r="A136" s="1" t="s">
        <v>98</v>
      </c>
      <c r="C136" s="18">
        <f>Publish!H48</f>
        <v>100.35445602310261</v>
      </c>
      <c r="D136" s="18">
        <f>Publish!I48</f>
        <v>100.40465835227874</v>
      </c>
      <c r="E136" s="43">
        <f>Publish!J48</f>
        <v>4.5441118717739766</v>
      </c>
      <c r="H136" t="s">
        <v>98</v>
      </c>
      <c r="I136" s="18">
        <v>101.27371565023699</v>
      </c>
      <c r="J136" s="18">
        <v>101.32437783915699</v>
      </c>
      <c r="K136" s="43">
        <v>4.5028650531089998</v>
      </c>
      <c r="M136">
        <f t="shared" si="7"/>
        <v>-0.96992181605438077</v>
      </c>
      <c r="N136">
        <f t="shared" si="8"/>
        <v>-0.86905729795824982</v>
      </c>
      <c r="O136" s="141">
        <f t="shared" si="6"/>
        <v>4.1246818664976814E-2</v>
      </c>
    </row>
    <row r="137" spans="1:17" x14ac:dyDescent="0.35">
      <c r="A137" s="1" t="s">
        <v>135</v>
      </c>
      <c r="C137" s="18">
        <f>Publish!H49</f>
        <v>100.34744467444955</v>
      </c>
      <c r="D137" s="18">
        <f>Publish!I49</f>
        <v>100.39764349619765</v>
      </c>
      <c r="E137" s="43">
        <f>Publish!J49</f>
        <v>4.3576720007035767</v>
      </c>
      <c r="H137" t="s">
        <v>135</v>
      </c>
      <c r="I137" s="18">
        <v>99.977681097588004</v>
      </c>
      <c r="J137" s="18">
        <v>100.027694945061</v>
      </c>
      <c r="K137" s="43">
        <v>4.3737886816279996</v>
      </c>
      <c r="M137">
        <f t="shared" si="7"/>
        <v>0.31974972938854762</v>
      </c>
      <c r="N137">
        <f t="shared" si="8"/>
        <v>0.41996239860964124</v>
      </c>
      <c r="O137" s="169">
        <f t="shared" si="6"/>
        <v>-1.6116680924422866E-2</v>
      </c>
      <c r="Q137" t="s">
        <v>334</v>
      </c>
    </row>
    <row r="138" spans="1:17" x14ac:dyDescent="0.35">
      <c r="A138" s="1" t="s">
        <v>258</v>
      </c>
      <c r="C138" s="18">
        <f>Publish!H51</f>
        <v>101.54827433227778</v>
      </c>
      <c r="D138" s="18">
        <f>Publish!I51</f>
        <v>101.59907386921239</v>
      </c>
      <c r="E138" s="43">
        <f>Publish!J51</f>
        <v>3.9061500000000002</v>
      </c>
      <c r="H138" t="s">
        <v>258</v>
      </c>
      <c r="I138" s="18">
        <v>103.220493623642</v>
      </c>
      <c r="J138" s="18">
        <v>103.272129688486</v>
      </c>
      <c r="K138" s="43">
        <v>4.3566666666670004</v>
      </c>
      <c r="M138">
        <f t="shared" si="7"/>
        <v>-1.7238553562082188</v>
      </c>
      <c r="N138">
        <f t="shared" si="8"/>
        <v>-1.6214197544296098</v>
      </c>
      <c r="O138" s="141">
        <f t="shared" si="6"/>
        <v>-0.45051666666700019</v>
      </c>
    </row>
    <row r="139" spans="1:17" x14ac:dyDescent="0.35">
      <c r="A139" s="1" t="s">
        <v>112</v>
      </c>
      <c r="C139" s="18">
        <f>Publish!H52</f>
        <v>100.46058242407109</v>
      </c>
      <c r="D139" s="18">
        <f>Publish!I52</f>
        <v>100.51083784299259</v>
      </c>
      <c r="E139" s="43">
        <f>Publish!J52</f>
        <v>4.4771291301236831</v>
      </c>
      <c r="H139" t="s">
        <v>112</v>
      </c>
      <c r="I139" s="18">
        <v>100.261492256613</v>
      </c>
      <c r="J139" s="18">
        <v>100.311648080653</v>
      </c>
      <c r="K139" s="43">
        <v>4.4860194066219998</v>
      </c>
      <c r="M139">
        <f t="shared" si="7"/>
        <v>0.14893434341809098</v>
      </c>
      <c r="N139">
        <f t="shared" si="8"/>
        <v>0.24934558637959015</v>
      </c>
      <c r="O139" s="141">
        <f t="shared" si="6"/>
        <v>-8.8902764983167515E-3</v>
      </c>
    </row>
    <row r="140" spans="1:17" x14ac:dyDescent="0.35">
      <c r="A140" s="1" t="s">
        <v>266</v>
      </c>
      <c r="C140" s="18">
        <f>Publish!H54</f>
        <v>101.72855276091809</v>
      </c>
      <c r="D140" s="18">
        <f>Publish!I54</f>
        <v>101.77944248215917</v>
      </c>
      <c r="E140" s="43">
        <f>Publish!J54</f>
        <v>3.9061500000000002</v>
      </c>
      <c r="H140" t="s">
        <v>266</v>
      </c>
      <c r="I140" s="18">
        <v>103.35296462794101</v>
      </c>
      <c r="J140" s="18">
        <v>103.404666961422</v>
      </c>
      <c r="K140" s="43">
        <v>4.3566666666670004</v>
      </c>
      <c r="M140">
        <f t="shared" si="7"/>
        <v>-1.6761142005039034</v>
      </c>
      <c r="N140">
        <f t="shared" si="8"/>
        <v>-1.5735221457818369</v>
      </c>
      <c r="O140" s="141">
        <f t="shared" si="6"/>
        <v>-0.45051666666700019</v>
      </c>
    </row>
    <row r="141" spans="1:17" x14ac:dyDescent="0.35">
      <c r="A141" s="1" t="s">
        <v>124</v>
      </c>
      <c r="C141" s="18">
        <f>Publish!H56</f>
        <v>100.18447801528518</v>
      </c>
      <c r="D141" s="18">
        <f>Publish!I56</f>
        <v>100.23459531294165</v>
      </c>
      <c r="E141" s="43">
        <f>Publish!J56</f>
        <v>4.3231880035739598</v>
      </c>
      <c r="H141" t="s">
        <v>124</v>
      </c>
      <c r="I141" s="18">
        <v>100.93654561318699</v>
      </c>
      <c r="J141" s="18">
        <v>100.987039132753</v>
      </c>
      <c r="K141" s="43">
        <v>4.2909793545920003</v>
      </c>
      <c r="M141">
        <f t="shared" si="7"/>
        <v>-0.80256111746781755</v>
      </c>
      <c r="N141">
        <f t="shared" si="8"/>
        <v>-0.70195030024534333</v>
      </c>
      <c r="O141" s="141">
        <f t="shared" si="6"/>
        <v>3.220864898195952E-2</v>
      </c>
    </row>
    <row r="142" spans="1:17" x14ac:dyDescent="0.35">
      <c r="A142" s="1" t="s">
        <v>277</v>
      </c>
      <c r="C142" s="18" t="e">
        <f>Publish!#REF!</f>
        <v>#REF!</v>
      </c>
      <c r="D142" s="18" t="e">
        <f>Publish!#REF!</f>
        <v>#REF!</v>
      </c>
      <c r="E142" s="43" t="e">
        <f>Publish!#REF!</f>
        <v>#REF!</v>
      </c>
      <c r="H142" t="s">
        <v>277</v>
      </c>
      <c r="I142" s="18">
        <v>102.209668529127</v>
      </c>
      <c r="J142" s="18">
        <v>102.260798928591</v>
      </c>
      <c r="K142" s="43">
        <v>4.3566666666670004</v>
      </c>
      <c r="M142" t="e">
        <f t="shared" si="7"/>
        <v>#REF!</v>
      </c>
      <c r="N142" t="e">
        <f t="shared" si="8"/>
        <v>#REF!</v>
      </c>
      <c r="O142" s="141" t="e">
        <f t="shared" si="6"/>
        <v>#REF!</v>
      </c>
    </row>
    <row r="143" spans="1:17" x14ac:dyDescent="0.35">
      <c r="A143" s="1" t="s">
        <v>281</v>
      </c>
      <c r="C143" s="18" t="e">
        <f>Publish!#REF!</f>
        <v>#REF!</v>
      </c>
      <c r="D143" s="18" t="e">
        <f>Publish!#REF!</f>
        <v>#REF!</v>
      </c>
      <c r="E143" s="43" t="e">
        <f>Publish!#REF!</f>
        <v>#REF!</v>
      </c>
      <c r="H143" t="s">
        <v>281</v>
      </c>
      <c r="I143" s="18">
        <v>102.209668529127</v>
      </c>
      <c r="J143" s="18">
        <v>102.260798928591</v>
      </c>
      <c r="K143" s="43">
        <v>4.3566666666670004</v>
      </c>
      <c r="M143" t="e">
        <f t="shared" si="7"/>
        <v>#REF!</v>
      </c>
      <c r="N143" t="e">
        <f t="shared" si="8"/>
        <v>#REF!</v>
      </c>
      <c r="O143" s="141" t="e">
        <f t="shared" si="6"/>
        <v>#REF!</v>
      </c>
    </row>
    <row r="144" spans="1:17" x14ac:dyDescent="0.35">
      <c r="A144" s="1" t="s">
        <v>284</v>
      </c>
      <c r="C144" s="18">
        <f>Publish!H58</f>
        <v>101.6658685840203</v>
      </c>
      <c r="D144" s="18">
        <f>Publish!I58</f>
        <v>101.71672694749404</v>
      </c>
      <c r="E144" s="43">
        <f>Publish!J58</f>
        <v>3.9061500000000002</v>
      </c>
      <c r="H144" t="s">
        <v>284</v>
      </c>
      <c r="I144" s="18">
        <v>102.209668529127</v>
      </c>
      <c r="J144" s="18">
        <v>102.260798928591</v>
      </c>
      <c r="K144" s="43">
        <v>4.3566666666670004</v>
      </c>
      <c r="M144">
        <f t="shared" si="7"/>
        <v>-0.59493034457069882</v>
      </c>
      <c r="N144">
        <f t="shared" si="8"/>
        <v>-0.49294158163296231</v>
      </c>
      <c r="O144" s="141">
        <f t="shared" si="6"/>
        <v>-0.45051666666700019</v>
      </c>
    </row>
    <row r="145" spans="1:17" x14ac:dyDescent="0.35">
      <c r="A145" s="1" t="s">
        <v>129</v>
      </c>
      <c r="C145" s="18">
        <f>Publish!H60</f>
        <v>100.4112591593485</v>
      </c>
      <c r="D145" s="18">
        <f>Publish!I60</f>
        <v>100.46148990430065</v>
      </c>
      <c r="E145" s="43">
        <f>Publish!J60</f>
        <v>4.3134269700040493</v>
      </c>
      <c r="H145" t="s">
        <v>129</v>
      </c>
      <c r="I145" s="18">
        <v>100.28944982358099</v>
      </c>
      <c r="J145" s="18">
        <v>100.339619633398</v>
      </c>
      <c r="K145" s="43">
        <v>4.318665962491</v>
      </c>
      <c r="M145">
        <f t="shared" si="7"/>
        <v>7.1639525950502048E-2</v>
      </c>
      <c r="N145">
        <f t="shared" si="8"/>
        <v>0.17204008071965404</v>
      </c>
      <c r="O145" s="141">
        <f t="shared" si="6"/>
        <v>-5.2389924869506999E-3</v>
      </c>
    </row>
    <row r="146" spans="1:17" x14ac:dyDescent="0.35">
      <c r="A146" s="1" t="s">
        <v>138</v>
      </c>
      <c r="C146" s="18">
        <f>Publish!H61</f>
        <v>99.95</v>
      </c>
      <c r="D146" s="18">
        <f>Publish!I61</f>
        <v>100</v>
      </c>
      <c r="E146" s="43">
        <f>Publish!J61</f>
        <v>4.34375</v>
      </c>
      <c r="H146" t="s">
        <v>138</v>
      </c>
      <c r="I146" s="18">
        <v>100.426975679938</v>
      </c>
      <c r="J146" s="18">
        <v>100.47721428708201</v>
      </c>
      <c r="K146" s="43">
        <v>4.3231194563070003</v>
      </c>
      <c r="M146">
        <f t="shared" si="7"/>
        <v>-0.52721428708200335</v>
      </c>
      <c r="N146">
        <f t="shared" si="8"/>
        <v>-0.42697567993799623</v>
      </c>
      <c r="O146" s="141">
        <f t="shared" si="6"/>
        <v>2.0630543692999659E-2</v>
      </c>
    </row>
    <row r="147" spans="1:17" x14ac:dyDescent="0.35">
      <c r="A147" s="136" t="s">
        <v>121</v>
      </c>
      <c r="C147" s="18">
        <f>Publish!H63</f>
        <v>99.96183505144424</v>
      </c>
      <c r="D147" s="18">
        <f>Publish!I63</f>
        <v>100.0118409719302</v>
      </c>
      <c r="E147" s="43">
        <f>Publish!J63</f>
        <v>4.3744820188120608</v>
      </c>
      <c r="H147" t="s">
        <v>121</v>
      </c>
      <c r="I147" s="18">
        <v>100.48395855349</v>
      </c>
      <c r="J147" s="18">
        <v>100.534225666323</v>
      </c>
      <c r="K147" s="43">
        <v>4.3517518248169997</v>
      </c>
      <c r="M147">
        <f t="shared" si="7"/>
        <v>-0.57239061487875631</v>
      </c>
      <c r="N147">
        <f t="shared" si="8"/>
        <v>-0.47211758155980021</v>
      </c>
      <c r="O147" s="141">
        <f t="shared" si="6"/>
        <v>2.2730193995061043E-2</v>
      </c>
    </row>
    <row r="148" spans="1:17" x14ac:dyDescent="0.35">
      <c r="A148" s="1" t="s">
        <v>106</v>
      </c>
      <c r="C148" s="18">
        <f>Publish!H65</f>
        <v>100.09135853329437</v>
      </c>
      <c r="D148" s="18">
        <f>Publish!I65</f>
        <v>100.14142924791832</v>
      </c>
      <c r="E148" s="43">
        <f>Publish!J65</f>
        <v>4.5248505379147987</v>
      </c>
      <c r="H148" t="s">
        <v>106</v>
      </c>
      <c r="I148" s="18">
        <v>100.74025368063</v>
      </c>
      <c r="J148" s="18">
        <v>100.79064900513301</v>
      </c>
      <c r="K148" s="43">
        <v>4.4957047550800002</v>
      </c>
      <c r="M148">
        <f t="shared" si="7"/>
        <v>-0.69929047183863702</v>
      </c>
      <c r="N148">
        <f t="shared" si="8"/>
        <v>-0.59882443271168029</v>
      </c>
      <c r="O148" s="141">
        <f t="shared" si="6"/>
        <v>2.9145782834798517E-2</v>
      </c>
    </row>
    <row r="149" spans="1:17" x14ac:dyDescent="0.35">
      <c r="A149" s="1" t="s">
        <v>95</v>
      </c>
      <c r="C149" s="18">
        <f>Publish!H66</f>
        <v>100.16868448346082</v>
      </c>
      <c r="D149" s="18">
        <f>Publish!I66</f>
        <v>100.21879388040102</v>
      </c>
      <c r="E149" s="43">
        <f>Publish!J66</f>
        <v>4.5837210987413037</v>
      </c>
      <c r="H149" t="s">
        <v>95</v>
      </c>
      <c r="I149" s="18">
        <v>100.87802424267799</v>
      </c>
      <c r="J149" s="18">
        <v>100.928488486921</v>
      </c>
      <c r="K149" s="43">
        <v>4.5514899399240001</v>
      </c>
      <c r="M149">
        <f t="shared" si="7"/>
        <v>-0.75980400346017518</v>
      </c>
      <c r="N149">
        <f t="shared" si="8"/>
        <v>-0.65923036227697196</v>
      </c>
      <c r="O149" s="141">
        <f t="shared" si="6"/>
        <v>3.2231158817303651E-2</v>
      </c>
    </row>
    <row r="150" spans="1:17" x14ac:dyDescent="0.35">
      <c r="A150" s="1" t="s">
        <v>289</v>
      </c>
      <c r="C150" s="18" t="e">
        <f>Publish!#REF!</f>
        <v>#REF!</v>
      </c>
      <c r="D150" s="18" t="e">
        <f>Publish!#REF!</f>
        <v>#REF!</v>
      </c>
      <c r="E150" s="43" t="e">
        <f>Publish!#REF!</f>
        <v>#REF!</v>
      </c>
      <c r="H150" t="s">
        <v>289</v>
      </c>
      <c r="I150" s="18">
        <v>101.575698768995</v>
      </c>
      <c r="J150" s="18">
        <v>101.626512025007</v>
      </c>
      <c r="K150" s="43">
        <v>4.3566666666670004</v>
      </c>
      <c r="M150" t="e">
        <f t="shared" si="7"/>
        <v>#REF!</v>
      </c>
      <c r="N150" t="e">
        <f t="shared" si="8"/>
        <v>#REF!</v>
      </c>
      <c r="O150" s="141" t="e">
        <f t="shared" si="6"/>
        <v>#REF!</v>
      </c>
    </row>
    <row r="151" spans="1:17" x14ac:dyDescent="0.35">
      <c r="A151" s="1" t="s">
        <v>301</v>
      </c>
      <c r="C151" s="18">
        <f>Publish!H67</f>
        <v>100.50710897426622</v>
      </c>
      <c r="D151" s="18">
        <f>Publish!I67</f>
        <v>100.55738766810026</v>
      </c>
      <c r="E151" s="43">
        <f>Publish!J67</f>
        <v>4.3463000000000003</v>
      </c>
      <c r="H151" t="s">
        <v>301</v>
      </c>
      <c r="I151" s="18">
        <v>101.575698768995</v>
      </c>
      <c r="J151" s="18">
        <v>101.626512025007</v>
      </c>
      <c r="K151" s="43">
        <v>4.3566666666670004</v>
      </c>
      <c r="M151">
        <f t="shared" si="7"/>
        <v>-1.1194030507407859</v>
      </c>
      <c r="N151">
        <f t="shared" si="8"/>
        <v>-1.018311100894735</v>
      </c>
      <c r="O151" s="141">
        <f t="shared" si="6"/>
        <v>-1.0366666667000146E-2</v>
      </c>
    </row>
    <row r="152" spans="1:17" x14ac:dyDescent="0.35">
      <c r="A152" s="1" t="s">
        <v>142</v>
      </c>
      <c r="C152" s="18">
        <f>Publish!H69</f>
        <v>100.23357807552998</v>
      </c>
      <c r="D152" s="18">
        <f>Publish!I69</f>
        <v>100.28371993549771</v>
      </c>
      <c r="E152" s="43">
        <f>Publish!J69</f>
        <v>4.3314607822624565</v>
      </c>
      <c r="H152" t="s">
        <v>142</v>
      </c>
      <c r="I152" s="18">
        <v>101.019010715451</v>
      </c>
      <c r="J152" s="18">
        <v>101.069545488195</v>
      </c>
      <c r="K152" s="43">
        <v>4.2977832531239999</v>
      </c>
      <c r="M152">
        <f t="shared" si="7"/>
        <v>-0.83596741266502761</v>
      </c>
      <c r="N152">
        <f t="shared" si="8"/>
        <v>-0.73529077995328862</v>
      </c>
      <c r="O152" s="141">
        <f t="shared" si="6"/>
        <v>3.3677529138456563E-2</v>
      </c>
    </row>
    <row r="153" spans="1:17" x14ac:dyDescent="0.35">
      <c r="A153" s="1" t="s">
        <v>134</v>
      </c>
      <c r="C153" s="18">
        <f>Publish!H70</f>
        <v>100.85815457546549</v>
      </c>
      <c r="D153" s="18">
        <f>Publish!I70</f>
        <v>100.90860887990544</v>
      </c>
      <c r="E153" s="43">
        <f>Publish!J70</f>
        <v>4.3463000000000003</v>
      </c>
      <c r="H153" t="s">
        <v>134</v>
      </c>
      <c r="I153" s="18">
        <v>99.977794667495999</v>
      </c>
      <c r="J153" s="18">
        <v>100.027808571782</v>
      </c>
      <c r="K153" s="43">
        <v>4.3841978172029998</v>
      </c>
      <c r="M153">
        <f t="shared" si="7"/>
        <v>0.83034600368348777</v>
      </c>
      <c r="N153">
        <f t="shared" si="8"/>
        <v>0.93081421240944451</v>
      </c>
      <c r="O153" s="169">
        <f t="shared" si="6"/>
        <v>-3.7897817202999562E-2</v>
      </c>
      <c r="Q153" t="s">
        <v>334</v>
      </c>
    </row>
    <row r="154" spans="1:17" x14ac:dyDescent="0.35">
      <c r="A154" s="1" t="s">
        <v>307</v>
      </c>
      <c r="C154" s="18">
        <f>Publish!H72</f>
        <v>100.36675277106959</v>
      </c>
      <c r="D154" s="18">
        <f>Publish!I72</f>
        <v>100.41696125169543</v>
      </c>
      <c r="E154" s="43">
        <f>Publish!J72</f>
        <v>4.3463000000000003</v>
      </c>
      <c r="H154" t="s">
        <v>307</v>
      </c>
      <c r="I154" s="18">
        <v>99.256768527521004</v>
      </c>
      <c r="J154" s="18">
        <v>99.30642173839</v>
      </c>
      <c r="K154" s="43">
        <v>4.59</v>
      </c>
      <c r="M154">
        <f t="shared" si="7"/>
        <v>1.060331032679585</v>
      </c>
      <c r="N154">
        <f t="shared" si="8"/>
        <v>1.1601927241744221</v>
      </c>
      <c r="O154" s="141">
        <f t="shared" si="6"/>
        <v>-0.24369999999999958</v>
      </c>
    </row>
    <row r="155" spans="1:17" x14ac:dyDescent="0.35">
      <c r="A155" s="1" t="s">
        <v>111</v>
      </c>
      <c r="C155" s="18">
        <f>Publish!H74</f>
        <v>100.47356509351962</v>
      </c>
      <c r="D155" s="18">
        <f>Publish!I74</f>
        <v>100.52382700702313</v>
      </c>
      <c r="E155" s="43">
        <f>Publish!J74</f>
        <v>4.5076377759507933</v>
      </c>
      <c r="H155" t="s">
        <v>111</v>
      </c>
      <c r="I155" s="18">
        <v>100.26515115490599</v>
      </c>
      <c r="J155" s="18">
        <v>100.31530880931101</v>
      </c>
      <c r="K155" s="43">
        <v>4.5170074775059996</v>
      </c>
      <c r="M155">
        <f t="shared" si="7"/>
        <v>0.15825628420861904</v>
      </c>
      <c r="N155">
        <f t="shared" si="8"/>
        <v>0.25867585211713617</v>
      </c>
      <c r="O155" s="141">
        <f t="shared" si="6"/>
        <v>-9.3697015552063334E-3</v>
      </c>
    </row>
    <row r="156" spans="1:17" x14ac:dyDescent="0.35">
      <c r="A156" s="1" t="s">
        <v>317</v>
      </c>
      <c r="C156" s="18">
        <f>Publish!H77</f>
        <v>100.66291946488494</v>
      </c>
      <c r="D156" s="18">
        <f>Publish!I77</f>
        <v>100.7132761029364</v>
      </c>
      <c r="E156" s="43">
        <f>Publish!J77</f>
        <v>4.3463000000000003</v>
      </c>
      <c r="H156" t="s">
        <v>317</v>
      </c>
      <c r="I156" s="18">
        <v>99.95</v>
      </c>
      <c r="J156" s="18">
        <v>100</v>
      </c>
      <c r="K156" s="43">
        <v>4.59</v>
      </c>
      <c r="M156">
        <f t="shared" si="7"/>
        <v>0.66291946488493636</v>
      </c>
      <c r="N156">
        <f t="shared" si="8"/>
        <v>0.76327610293640191</v>
      </c>
      <c r="O156" s="141">
        <f t="shared" si="6"/>
        <v>-0.24369999999999958</v>
      </c>
    </row>
    <row r="157" spans="1:17" x14ac:dyDescent="0.35">
      <c r="A157" s="1" t="s">
        <v>123</v>
      </c>
      <c r="C157" s="18">
        <f>Publish!H79</f>
        <v>100.18645423597</v>
      </c>
      <c r="D157" s="18">
        <f>Publish!I79</f>
        <v>100.23657252223111</v>
      </c>
      <c r="E157" s="43">
        <f>Publish!J79</f>
        <v>4.3334981341631718</v>
      </c>
      <c r="H157" t="s">
        <v>123</v>
      </c>
      <c r="I157" s="18">
        <v>100.94056450686701</v>
      </c>
      <c r="J157" s="18">
        <v>100.991060036885</v>
      </c>
      <c r="K157" s="43">
        <v>4.3011232859759998</v>
      </c>
      <c r="M157">
        <f t="shared" si="7"/>
        <v>-0.80460580091499878</v>
      </c>
      <c r="N157">
        <f t="shared" si="8"/>
        <v>-0.7039919846358913</v>
      </c>
      <c r="O157" s="141">
        <f t="shared" si="6"/>
        <v>3.2374848187171956E-2</v>
      </c>
    </row>
    <row r="158" spans="1:17" x14ac:dyDescent="0.35">
      <c r="A158" s="1" t="s">
        <v>152</v>
      </c>
      <c r="C158" s="18">
        <f>Publish!H83</f>
        <v>99.80453701458903</v>
      </c>
      <c r="D158" s="18">
        <f>Publish!I83</f>
        <v>99.854464246712382</v>
      </c>
      <c r="E158" s="43">
        <f>Publish!J83</f>
        <v>4.3463000000000003</v>
      </c>
      <c r="H158" t="s">
        <v>152</v>
      </c>
      <c r="I158" s="18">
        <v>97.624940478856999</v>
      </c>
      <c r="J158" s="18">
        <v>97.673777367541007</v>
      </c>
      <c r="K158" s="43">
        <v>4.59</v>
      </c>
      <c r="M158">
        <f t="shared" si="7"/>
        <v>2.1307596470480235</v>
      </c>
      <c r="N158">
        <f t="shared" si="8"/>
        <v>2.2295237678553832</v>
      </c>
      <c r="O158" s="141">
        <f t="shared" si="6"/>
        <v>-0.24369999999999958</v>
      </c>
    </row>
    <row r="159" spans="1:17" x14ac:dyDescent="0.35">
      <c r="A159" s="1" t="s">
        <v>128</v>
      </c>
      <c r="C159" s="18">
        <f>Publish!H84</f>
        <v>100.41578216358818</v>
      </c>
      <c r="D159" s="18">
        <f>Publish!I84</f>
        <v>100.46601517117375</v>
      </c>
      <c r="E159" s="43">
        <f>Publish!J84</f>
        <v>4.3236013617133411</v>
      </c>
      <c r="H159" t="s">
        <v>128</v>
      </c>
      <c r="I159" s="18">
        <v>100.290867797684</v>
      </c>
      <c r="J159" s="18">
        <v>100.341038316842</v>
      </c>
      <c r="K159" s="43">
        <v>4.3289864973130001</v>
      </c>
      <c r="M159">
        <f t="shared" si="7"/>
        <v>7.4743846746173404E-2</v>
      </c>
      <c r="N159">
        <f t="shared" si="8"/>
        <v>0.17514737348975018</v>
      </c>
      <c r="O159" s="141">
        <f t="shared" si="6"/>
        <v>-5.38513559965903E-3</v>
      </c>
    </row>
    <row r="160" spans="1:17" x14ac:dyDescent="0.35">
      <c r="A160" s="1" t="s">
        <v>172</v>
      </c>
      <c r="C160" s="18">
        <f>Publish!H85</f>
        <v>100.39542929580145</v>
      </c>
      <c r="D160" s="18">
        <f>Publish!I85</f>
        <v>100.44565212186238</v>
      </c>
      <c r="E160" s="43">
        <f>Publish!J85</f>
        <v>4.2778108451991113</v>
      </c>
      <c r="H160" t="s">
        <v>172</v>
      </c>
      <c r="I160" s="18">
        <v>100.284487118405</v>
      </c>
      <c r="J160" s="18">
        <v>100.334654445628</v>
      </c>
      <c r="K160" s="43">
        <v>4.2825432785319997</v>
      </c>
      <c r="M160">
        <f t="shared" si="7"/>
        <v>6.0774850173444861E-2</v>
      </c>
      <c r="N160">
        <f t="shared" si="8"/>
        <v>0.16116500345738416</v>
      </c>
      <c r="O160" s="141">
        <f t="shared" si="6"/>
        <v>-4.7324333328884194E-3</v>
      </c>
    </row>
    <row r="161" spans="1:17" x14ac:dyDescent="0.35">
      <c r="A161" s="1" t="s">
        <v>120</v>
      </c>
      <c r="C161" s="18">
        <f>Publish!H88</f>
        <v>99.96234308078165</v>
      </c>
      <c r="D161" s="18">
        <f>Publish!I88</f>
        <v>100.01234925540935</v>
      </c>
      <c r="E161" s="43">
        <f>Publish!J88</f>
        <v>4.3900828574552513</v>
      </c>
      <c r="H161" t="s">
        <v>120</v>
      </c>
      <c r="I161" s="18">
        <v>100.487442103551</v>
      </c>
      <c r="J161" s="18">
        <v>100.537710959031</v>
      </c>
      <c r="K161" s="43">
        <v>4.3671423967359999</v>
      </c>
      <c r="M161">
        <f t="shared" si="7"/>
        <v>-0.57536787824935232</v>
      </c>
      <c r="N161">
        <f t="shared" si="8"/>
        <v>-0.47509284814165653</v>
      </c>
      <c r="O161" s="141">
        <f t="shared" si="6"/>
        <v>2.2940460719251377E-2</v>
      </c>
    </row>
    <row r="162" spans="1:17" x14ac:dyDescent="0.35">
      <c r="A162" s="1" t="s">
        <v>105</v>
      </c>
      <c r="C162" s="18">
        <f>Publish!H91</f>
        <v>100.09432675379863</v>
      </c>
      <c r="D162" s="18">
        <f>Publish!I91</f>
        <v>100.14439895327526</v>
      </c>
      <c r="E162" s="43">
        <f>Publish!J91</f>
        <v>4.5559212973346046</v>
      </c>
      <c r="H162" t="s">
        <v>105</v>
      </c>
      <c r="I162" s="18">
        <v>100.74942850927501</v>
      </c>
      <c r="J162" s="18">
        <v>100.799828423487</v>
      </c>
      <c r="K162" s="43">
        <v>4.5262973869670002</v>
      </c>
      <c r="M162">
        <f t="shared" si="7"/>
        <v>-0.70550166968837402</v>
      </c>
      <c r="N162">
        <f t="shared" si="8"/>
        <v>-0.60502955599974939</v>
      </c>
      <c r="O162" s="141">
        <f t="shared" si="6"/>
        <v>2.9623910367604367E-2</v>
      </c>
    </row>
    <row r="163" spans="1:17" x14ac:dyDescent="0.35">
      <c r="A163" s="1" t="s">
        <v>94</v>
      </c>
      <c r="C163" s="18">
        <f>Publish!H92</f>
        <v>100.1730913124843</v>
      </c>
      <c r="D163" s="18">
        <f>Publish!I92</f>
        <v>100.22320291394126</v>
      </c>
      <c r="E163" s="43">
        <f>Publish!J92</f>
        <v>4.6146998554529857</v>
      </c>
      <c r="H163" t="s">
        <v>94</v>
      </c>
      <c r="I163" s="18">
        <v>100.888554082223</v>
      </c>
      <c r="J163" s="18">
        <v>100.93902359402</v>
      </c>
      <c r="K163" s="43">
        <v>4.5819741813650001</v>
      </c>
      <c r="M163">
        <f t="shared" si="7"/>
        <v>-0.76593228153569726</v>
      </c>
      <c r="N163">
        <f t="shared" si="8"/>
        <v>-0.66535116828173102</v>
      </c>
      <c r="O163" s="141">
        <f t="shared" si="6"/>
        <v>3.2725674087985546E-2</v>
      </c>
    </row>
    <row r="164" spans="1:17" x14ac:dyDescent="0.35">
      <c r="A164" s="1" t="s">
        <v>133</v>
      </c>
      <c r="C164" s="18">
        <f>Publish!H95</f>
        <v>100.3539235202264</v>
      </c>
      <c r="D164" s="18">
        <f>Publish!I95</f>
        <v>100.4041255830179</v>
      </c>
      <c r="E164" s="43">
        <f>Publish!J95</f>
        <v>4.3781398169394539</v>
      </c>
      <c r="H164" t="s">
        <v>133</v>
      </c>
      <c r="I164" s="18">
        <v>99.977908226500006</v>
      </c>
      <c r="J164" s="18">
        <v>100.027922187594</v>
      </c>
      <c r="K164" s="43">
        <v>4.3946059298879998</v>
      </c>
      <c r="M164">
        <f t="shared" si="7"/>
        <v>0.32600133263240139</v>
      </c>
      <c r="N164">
        <f t="shared" si="8"/>
        <v>0.4262173565178955</v>
      </c>
      <c r="O164" s="169">
        <f t="shared" si="6"/>
        <v>-1.6466112948545941E-2</v>
      </c>
      <c r="Q164" t="s">
        <v>334</v>
      </c>
    </row>
    <row r="165" spans="1:17" x14ac:dyDescent="0.35">
      <c r="A165" s="1" t="s">
        <v>110</v>
      </c>
      <c r="C165" s="18">
        <f>Publish!H98</f>
        <v>100.48654776296813</v>
      </c>
      <c r="D165" s="18">
        <f>Publish!I98</f>
        <v>100.53681617105364</v>
      </c>
      <c r="E165" s="43">
        <f>Publish!J98</f>
        <v>4.5381385384607249</v>
      </c>
      <c r="H165" t="s">
        <v>110</v>
      </c>
      <c r="I165" s="18">
        <v>100.268810053199</v>
      </c>
      <c r="J165" s="18">
        <v>100.318969537968</v>
      </c>
      <c r="K165" s="43">
        <v>4.5479932868260002</v>
      </c>
      <c r="M165">
        <f t="shared" si="7"/>
        <v>0.16757822500012765</v>
      </c>
      <c r="N165">
        <f t="shared" si="8"/>
        <v>0.26800611785463957</v>
      </c>
      <c r="O165" s="141">
        <f t="shared" si="6"/>
        <v>-9.8547483652753343E-3</v>
      </c>
    </row>
    <row r="166" spans="1:17" x14ac:dyDescent="0.35">
      <c r="A166" s="1" t="s">
        <v>122</v>
      </c>
      <c r="C166" s="18">
        <f>Publish!H101</f>
        <v>100.18842988768536</v>
      </c>
      <c r="D166" s="18">
        <f>Publish!I101</f>
        <v>100.23854916226648</v>
      </c>
      <c r="E166" s="43">
        <f>Publish!J101</f>
        <v>4.3438048898248329</v>
      </c>
      <c r="H166" t="s">
        <v>122</v>
      </c>
      <c r="I166" s="18">
        <v>100.94458340054599</v>
      </c>
      <c r="J166" s="18">
        <v>100.99508094101699</v>
      </c>
      <c r="K166" s="43">
        <v>4.3112664096410001</v>
      </c>
      <c r="M166">
        <f t="shared" si="7"/>
        <v>-0.80665105333163467</v>
      </c>
      <c r="N166">
        <f t="shared" si="8"/>
        <v>-0.70603423827951417</v>
      </c>
      <c r="O166" s="141">
        <f t="shared" si="6"/>
        <v>3.2538480183832874E-2</v>
      </c>
    </row>
    <row r="167" spans="1:17" x14ac:dyDescent="0.35">
      <c r="A167" s="9" t="s">
        <v>151</v>
      </c>
      <c r="C167" s="18">
        <f>Publish!H103</f>
        <v>98.928907172593298</v>
      </c>
      <c r="D167" s="18">
        <f>Publish!I103</f>
        <v>98.978396370778682</v>
      </c>
      <c r="E167" s="43">
        <f>Publish!J103</f>
        <v>4.5831499999999998</v>
      </c>
      <c r="H167" t="s">
        <v>151</v>
      </c>
      <c r="I167" s="18">
        <v>97.281642936078001</v>
      </c>
      <c r="J167" s="18">
        <v>97.330308090122998</v>
      </c>
      <c r="K167" s="43">
        <v>4.6349999999999998</v>
      </c>
      <c r="M167">
        <f t="shared" si="7"/>
        <v>1.5985990824703009</v>
      </c>
      <c r="N167">
        <f t="shared" si="8"/>
        <v>1.6967534347006819</v>
      </c>
      <c r="O167" s="141">
        <f t="shared" si="6"/>
        <v>-5.1849999999999952E-2</v>
      </c>
    </row>
    <row r="168" spans="1:17" x14ac:dyDescent="0.35">
      <c r="A168" s="1" t="s">
        <v>119</v>
      </c>
      <c r="C168" s="18">
        <f>Publish!H105</f>
        <v>99.962851110119047</v>
      </c>
      <c r="D168" s="18">
        <f>Publish!I105</f>
        <v>100.01285753888848</v>
      </c>
      <c r="E168" s="43">
        <f>Publish!J105</f>
        <v>4.4056835375258592</v>
      </c>
      <c r="H168" t="s">
        <v>119</v>
      </c>
      <c r="I168" s="18">
        <v>100.490925653614</v>
      </c>
      <c r="J168" s="18">
        <v>100.54119625174</v>
      </c>
      <c r="K168" s="43">
        <v>4.3825319016169999</v>
      </c>
      <c r="M168">
        <f t="shared" si="7"/>
        <v>-0.57834514162095729</v>
      </c>
      <c r="N168">
        <f t="shared" si="8"/>
        <v>-0.47806811472551658</v>
      </c>
      <c r="O168" s="141">
        <f t="shared" si="6"/>
        <v>2.3151635908859269E-2</v>
      </c>
    </row>
    <row r="169" spans="1:17" x14ac:dyDescent="0.35">
      <c r="A169" s="1" t="s">
        <v>104</v>
      </c>
      <c r="C169" s="18">
        <f>Publish!H107</f>
        <v>100.09729497430288</v>
      </c>
      <c r="D169" s="18">
        <f>Publish!I107</f>
        <v>100.14736865863219</v>
      </c>
      <c r="E169" s="43">
        <f>Publish!J107</f>
        <v>4.5869902140499645</v>
      </c>
      <c r="H169" t="s">
        <v>104</v>
      </c>
      <c r="I169" s="18">
        <v>100.758603337919</v>
      </c>
      <c r="J169" s="18">
        <v>100.80900784184</v>
      </c>
      <c r="K169" s="43">
        <v>4.5568844474760004</v>
      </c>
      <c r="M169">
        <f t="shared" si="7"/>
        <v>-0.71171286753711627</v>
      </c>
      <c r="N169">
        <f t="shared" si="8"/>
        <v>-0.61123467928680952</v>
      </c>
      <c r="O169" s="141">
        <f t="shared" si="6"/>
        <v>3.0105766573964132E-2</v>
      </c>
    </row>
    <row r="170" spans="1:17" x14ac:dyDescent="0.35">
      <c r="A170" s="1" t="s">
        <v>160</v>
      </c>
      <c r="C170" s="18">
        <f>Publish!H108</f>
        <v>100.0800947555624</v>
      </c>
      <c r="D170" s="18">
        <f>Publish!I108</f>
        <v>100.13015983548013</v>
      </c>
      <c r="E170" s="43">
        <f>Publish!J108</f>
        <v>4.2990923085240853</v>
      </c>
      <c r="H170" t="s">
        <v>160</v>
      </c>
      <c r="I170" s="18">
        <v>100.693784182508</v>
      </c>
      <c r="J170" s="18">
        <v>100.74415626063799</v>
      </c>
      <c r="K170" s="43">
        <v>4.2728910140089997</v>
      </c>
      <c r="M170">
        <f t="shared" si="7"/>
        <v>-0.66406150507559403</v>
      </c>
      <c r="N170">
        <f t="shared" si="8"/>
        <v>-0.56362434702786857</v>
      </c>
      <c r="O170" s="141">
        <f t="shared" si="6"/>
        <v>2.6201294515085571E-2</v>
      </c>
    </row>
    <row r="171" spans="1:17" x14ac:dyDescent="0.35">
      <c r="A171" s="1" t="s">
        <v>130</v>
      </c>
      <c r="C171" s="18">
        <f>Publish!H110</f>
        <v>100.17354279642623</v>
      </c>
      <c r="D171" s="18">
        <f>Publish!I110</f>
        <v>100.2236546237381</v>
      </c>
      <c r="E171" s="43">
        <f>Publish!J110</f>
        <v>4.3964172096318412</v>
      </c>
      <c r="H171" t="s">
        <v>130</v>
      </c>
      <c r="I171" s="18">
        <v>100.914821210474</v>
      </c>
      <c r="J171" s="18">
        <v>100.96530386240499</v>
      </c>
      <c r="K171" s="43">
        <v>4.3641229525789997</v>
      </c>
      <c r="M171">
        <f t="shared" si="7"/>
        <v>-0.79176106597876128</v>
      </c>
      <c r="N171">
        <f t="shared" si="8"/>
        <v>-0.69116658673590337</v>
      </c>
      <c r="O171" s="141">
        <f t="shared" si="6"/>
        <v>3.2294257052841502E-2</v>
      </c>
    </row>
    <row r="172" spans="1:17" x14ac:dyDescent="0.35">
      <c r="A172" s="1" t="s">
        <v>97</v>
      </c>
      <c r="C172" s="18">
        <f>Publish!H112</f>
        <v>100.38032961721103</v>
      </c>
      <c r="D172" s="18">
        <f>Publish!I112</f>
        <v>100.43054488965585</v>
      </c>
      <c r="E172" s="43">
        <f>Publish!J112</f>
        <v>4.6362886959498963</v>
      </c>
      <c r="H172" t="s">
        <v>97</v>
      </c>
      <c r="I172" s="18">
        <v>101.318254408523</v>
      </c>
      <c r="J172" s="18">
        <v>101.36893887796199</v>
      </c>
      <c r="K172" s="43">
        <v>4.5933695780379997</v>
      </c>
      <c r="M172">
        <f t="shared" si="7"/>
        <v>-0.98860926075096245</v>
      </c>
      <c r="N172">
        <f t="shared" si="8"/>
        <v>-0.88770951886715466</v>
      </c>
      <c r="O172" s="141">
        <f t="shared" si="6"/>
        <v>4.291911791189662E-2</v>
      </c>
    </row>
    <row r="173" spans="1:17" x14ac:dyDescent="0.35">
      <c r="A173" s="1" t="s">
        <v>109</v>
      </c>
      <c r="C173" s="18">
        <f>Publish!H114</f>
        <v>100.49953043241663</v>
      </c>
      <c r="D173" s="18">
        <f>Publish!I114</f>
        <v>100.54980533508417</v>
      </c>
      <c r="E173" s="43">
        <f>Publish!J114</f>
        <v>4.5686314207086118</v>
      </c>
      <c r="H173" t="s">
        <v>109</v>
      </c>
      <c r="I173" s="18">
        <v>100.272468951493</v>
      </c>
      <c r="J173" s="18">
        <v>100.32263026662601</v>
      </c>
      <c r="K173" s="43">
        <v>4.5789768348289996</v>
      </c>
      <c r="M173">
        <f t="shared" si="7"/>
        <v>0.17690016579062728</v>
      </c>
      <c r="N173">
        <f t="shared" si="8"/>
        <v>0.27733638359117663</v>
      </c>
      <c r="O173" s="141">
        <f t="shared" si="6"/>
        <v>-1.0345414120387808E-2</v>
      </c>
    </row>
    <row r="174" spans="1:17" x14ac:dyDescent="0.35">
      <c r="A174" s="1" t="s">
        <v>168</v>
      </c>
      <c r="C174" s="18">
        <f>Publish!H117</f>
        <v>100.14967269002082</v>
      </c>
      <c r="D174" s="18">
        <f>Publish!I117</f>
        <v>100.19977257630897</v>
      </c>
      <c r="E174" s="43">
        <f>Publish!J117</f>
        <v>4.2961055592433457</v>
      </c>
      <c r="H174" t="s">
        <v>168</v>
      </c>
      <c r="I174" s="18">
        <v>100.86386622064001</v>
      </c>
      <c r="J174" s="18">
        <v>100.91432338233101</v>
      </c>
      <c r="K174" s="43">
        <v>4.265685836976</v>
      </c>
      <c r="M174">
        <f t="shared" si="7"/>
        <v>-0.7646506923101839</v>
      </c>
      <c r="N174">
        <f t="shared" si="8"/>
        <v>-0.66409364433103235</v>
      </c>
      <c r="O174" s="141">
        <f t="shared" si="6"/>
        <v>3.0419722267345684E-2</v>
      </c>
    </row>
    <row r="175" spans="1:17" x14ac:dyDescent="0.35">
      <c r="A175" s="1" t="s">
        <v>150</v>
      </c>
      <c r="C175" s="18">
        <f>Publish!H120</f>
        <v>97.733856633635142</v>
      </c>
      <c r="D175" s="18">
        <f>Publish!I120</f>
        <v>97.782748007638958</v>
      </c>
      <c r="E175" s="43">
        <f>Publish!J120</f>
        <v>4.82</v>
      </c>
      <c r="H175" t="s">
        <v>150</v>
      </c>
      <c r="I175" s="18">
        <v>96.925651983720996</v>
      </c>
      <c r="J175" s="18">
        <v>96.974139053247995</v>
      </c>
      <c r="K175" s="43">
        <v>4.68</v>
      </c>
      <c r="M175">
        <f t="shared" si="7"/>
        <v>0.75971758038714654</v>
      </c>
      <c r="N175">
        <f t="shared" si="8"/>
        <v>0.85709602391796125</v>
      </c>
      <c r="O175" s="141">
        <f t="shared" si="6"/>
        <v>0.14000000000000057</v>
      </c>
    </row>
    <row r="176" spans="1:17" x14ac:dyDescent="0.35">
      <c r="A176" s="1" t="s">
        <v>127</v>
      </c>
      <c r="C176" s="18">
        <f>Publish!H121</f>
        <v>100.42482773787297</v>
      </c>
      <c r="D176" s="18">
        <f>Publish!I121</f>
        <v>100.47506527050822</v>
      </c>
      <c r="E176" s="43">
        <f>Publish!J121</f>
        <v>4.3439464191929282</v>
      </c>
      <c r="H176" t="s">
        <v>127</v>
      </c>
      <c r="I176" s="18">
        <v>100.29370360976699</v>
      </c>
      <c r="J176" s="18">
        <v>100.343875547541</v>
      </c>
      <c r="K176" s="43">
        <v>4.3496257008050003</v>
      </c>
      <c r="M176">
        <f t="shared" si="7"/>
        <v>8.0952190331970542E-2</v>
      </c>
      <c r="N176">
        <f t="shared" si="8"/>
        <v>0.18136166074123139</v>
      </c>
      <c r="O176" s="141">
        <f t="shared" si="6"/>
        <v>-5.6792816120720957E-3</v>
      </c>
    </row>
    <row r="177" spans="1:15" x14ac:dyDescent="0.35">
      <c r="A177" s="1" t="s">
        <v>170</v>
      </c>
      <c r="C177" s="18">
        <f>Publish!H122</f>
        <v>100.39882165752984</v>
      </c>
      <c r="D177" s="18">
        <f>Publish!I122</f>
        <v>100.44904618062014</v>
      </c>
      <c r="E177" s="43">
        <f>Publish!J122</f>
        <v>4.2854443757082805</v>
      </c>
      <c r="H177" t="s">
        <v>170</v>
      </c>
      <c r="I177" s="18">
        <v>100.28555063301199</v>
      </c>
      <c r="J177" s="18">
        <v>100.335718492258</v>
      </c>
      <c r="K177" s="43">
        <v>4.2902847208220001</v>
      </c>
      <c r="M177">
        <f t="shared" si="7"/>
        <v>6.3103165271840567E-2</v>
      </c>
      <c r="N177">
        <f t="shared" si="8"/>
        <v>0.1634955476081501</v>
      </c>
      <c r="O177" s="141">
        <f t="shared" si="6"/>
        <v>-4.8403451137195574E-3</v>
      </c>
    </row>
    <row r="178" spans="1:15" x14ac:dyDescent="0.35">
      <c r="A178" s="1" t="s">
        <v>118</v>
      </c>
      <c r="C178" s="18">
        <f>Publish!H125</f>
        <v>99.963359139456472</v>
      </c>
      <c r="D178" s="18">
        <f>Publish!I125</f>
        <v>100.01336582236765</v>
      </c>
      <c r="E178" s="43">
        <f>Publish!J125</f>
        <v>4.4212840590263012</v>
      </c>
      <c r="H178" t="s">
        <v>118</v>
      </c>
      <c r="I178" s="18">
        <v>100.494409203676</v>
      </c>
      <c r="J178" s="18">
        <v>100.544681544448</v>
      </c>
      <c r="K178" s="43">
        <v>4.3979203395709998</v>
      </c>
      <c r="M178">
        <f t="shared" si="7"/>
        <v>-0.58132240499152488</v>
      </c>
      <c r="N178">
        <f t="shared" si="8"/>
        <v>-0.48104338130835345</v>
      </c>
      <c r="O178" s="141">
        <f t="shared" si="6"/>
        <v>2.3363719455301357E-2</v>
      </c>
    </row>
    <row r="179" spans="1:15" x14ac:dyDescent="0.35">
      <c r="A179" s="1" t="s">
        <v>103</v>
      </c>
      <c r="C179" s="18">
        <f>Publish!H126</f>
        <v>100.10026319480711</v>
      </c>
      <c r="D179" s="18">
        <f>Publish!I126</f>
        <v>100.15033836398911</v>
      </c>
      <c r="E179" s="43">
        <f>Publish!J126</f>
        <v>4.6180572882248034</v>
      </c>
      <c r="H179" t="s">
        <v>103</v>
      </c>
      <c r="I179" s="18">
        <v>100.76777816656301</v>
      </c>
      <c r="J179" s="18">
        <v>100.818187260193</v>
      </c>
      <c r="K179" s="43">
        <v>4.5874659381290002</v>
      </c>
      <c r="M179">
        <f t="shared" si="7"/>
        <v>-0.71792406538588693</v>
      </c>
      <c r="N179">
        <f t="shared" si="8"/>
        <v>-0.61743980257389808</v>
      </c>
      <c r="O179" s="141">
        <f t="shared" si="6"/>
        <v>3.0591350095803271E-2</v>
      </c>
    </row>
    <row r="180" spans="1:15" x14ac:dyDescent="0.35">
      <c r="A180" s="1" t="s">
        <v>178</v>
      </c>
      <c r="C180" s="18">
        <f>Publish!H127</f>
        <v>100.07325785613912</v>
      </c>
      <c r="D180" s="18">
        <f>Publish!I127</f>
        <v>100.12331951589707</v>
      </c>
      <c r="E180" s="43">
        <f>Publish!J127</f>
        <v>4.2993860179760848</v>
      </c>
      <c r="H180" t="s">
        <v>178</v>
      </c>
      <c r="I180" s="18">
        <v>100.680419275943</v>
      </c>
      <c r="J180" s="18">
        <v>100.730784668277</v>
      </c>
      <c r="K180" s="43">
        <v>4.273458222505</v>
      </c>
      <c r="M180">
        <f t="shared" si="7"/>
        <v>-0.65752681213787412</v>
      </c>
      <c r="N180">
        <f t="shared" si="8"/>
        <v>-0.55709976004592932</v>
      </c>
      <c r="O180" s="141">
        <f t="shared" si="6"/>
        <v>2.5927795471084814E-2</v>
      </c>
    </row>
    <row r="181" spans="1:15" x14ac:dyDescent="0.35">
      <c r="A181" s="1" t="s">
        <v>165</v>
      </c>
      <c r="C181" s="18">
        <f>Publish!H129</f>
        <v>100.18960443919478</v>
      </c>
      <c r="D181" s="18">
        <f>Publish!I129</f>
        <v>100.23972430134545</v>
      </c>
      <c r="E181" s="43">
        <f>Publish!J129</f>
        <v>4.2982899544369246</v>
      </c>
      <c r="H181" t="s">
        <v>165</v>
      </c>
      <c r="I181" s="18">
        <v>100.947569728791</v>
      </c>
      <c r="J181" s="18">
        <v>100.99806876317299</v>
      </c>
      <c r="K181" s="43">
        <v>4.2660162246300004</v>
      </c>
      <c r="M181">
        <f t="shared" si="7"/>
        <v>-0.80846432397821388</v>
      </c>
      <c r="N181">
        <f t="shared" si="8"/>
        <v>-0.70784542744554813</v>
      </c>
      <c r="O181" s="141">
        <f t="shared" si="6"/>
        <v>3.2273729806924223E-2</v>
      </c>
    </row>
    <row r="182" spans="1:15" x14ac:dyDescent="0.35">
      <c r="A182" s="1" t="s">
        <v>108</v>
      </c>
      <c r="C182" s="18">
        <f>Publish!H131</f>
        <v>100.51251310186515</v>
      </c>
      <c r="D182" s="18">
        <f>Publish!I131</f>
        <v>100.5627944991147</v>
      </c>
      <c r="E182" s="43">
        <f>Publish!J131</f>
        <v>4.5991164257480097</v>
      </c>
      <c r="H182" t="s">
        <v>108</v>
      </c>
      <c r="I182" s="18">
        <v>100.276127849785</v>
      </c>
      <c r="J182" s="18">
        <v>100.326290995283</v>
      </c>
      <c r="K182" s="43">
        <v>4.6099581217620003</v>
      </c>
      <c r="M182">
        <f t="shared" si="7"/>
        <v>0.1862221065821501</v>
      </c>
      <c r="N182">
        <f t="shared" si="8"/>
        <v>0.2866666493297032</v>
      </c>
      <c r="O182" s="141">
        <f t="shared" si="6"/>
        <v>-1.0841696013990543E-2</v>
      </c>
    </row>
    <row r="183" spans="1:15" x14ac:dyDescent="0.35">
      <c r="A183" s="1" t="s">
        <v>167</v>
      </c>
      <c r="C183" s="18">
        <f>Publish!H134</f>
        <v>100.15031848721947</v>
      </c>
      <c r="D183" s="18">
        <f>Publish!I134</f>
        <v>100.20041869656774</v>
      </c>
      <c r="E183" s="43">
        <f>Publish!J134</f>
        <v>4.299976044059771</v>
      </c>
      <c r="H183" t="s">
        <v>167</v>
      </c>
      <c r="I183" s="18">
        <v>100.865277958192</v>
      </c>
      <c r="J183" s="18">
        <v>100.91573582610501</v>
      </c>
      <c r="K183" s="43">
        <v>4.2694966892219997</v>
      </c>
      <c r="M183">
        <f t="shared" si="7"/>
        <v>-0.7654173388855412</v>
      </c>
      <c r="N183">
        <f t="shared" si="8"/>
        <v>-0.66485926162425812</v>
      </c>
      <c r="O183" s="141">
        <f t="shared" si="6"/>
        <v>3.0479354837771311E-2</v>
      </c>
    </row>
    <row r="184" spans="1:15" x14ac:dyDescent="0.35">
      <c r="A184" s="1" t="s">
        <v>137</v>
      </c>
      <c r="C184" s="18">
        <f>Publish!H135</f>
        <v>99.95</v>
      </c>
      <c r="D184" s="18">
        <f>Publish!I135</f>
        <v>100</v>
      </c>
      <c r="E184" s="43">
        <f>Publish!J135</f>
        <v>4.375</v>
      </c>
      <c r="H184" t="s">
        <v>137</v>
      </c>
      <c r="I184" s="18">
        <v>100.432927995095</v>
      </c>
      <c r="J184" s="18">
        <v>100.483169579885</v>
      </c>
      <c r="K184" s="43">
        <v>4.3539629753830003</v>
      </c>
      <c r="M184">
        <f t="shared" si="7"/>
        <v>-0.5331695798849978</v>
      </c>
      <c r="N184">
        <f t="shared" si="8"/>
        <v>-0.43292799509499957</v>
      </c>
      <c r="O184" s="141">
        <f t="shared" si="6"/>
        <v>2.1037024616999744E-2</v>
      </c>
    </row>
    <row r="185" spans="1:15" x14ac:dyDescent="0.35">
      <c r="A185" s="1" t="s">
        <v>117</v>
      </c>
      <c r="C185" s="18">
        <f>Publish!H136</f>
        <v>99.963867168793868</v>
      </c>
      <c r="D185" s="18">
        <f>Publish!I136</f>
        <v>100.01387410584678</v>
      </c>
      <c r="E185" s="43">
        <f>Publish!J136</f>
        <v>4.4368844219589985</v>
      </c>
      <c r="H185" t="s">
        <v>117</v>
      </c>
      <c r="I185" s="18">
        <v>100.49789275373701</v>
      </c>
      <c r="J185" s="18">
        <v>100.548166837156</v>
      </c>
      <c r="K185" s="43">
        <v>4.4133077107079997</v>
      </c>
      <c r="M185">
        <f t="shared" si="7"/>
        <v>-0.58429966836213509</v>
      </c>
      <c r="N185">
        <f t="shared" si="8"/>
        <v>-0.48401864789022397</v>
      </c>
      <c r="O185" s="141">
        <f t="shared" si="6"/>
        <v>2.3576711250998805E-2</v>
      </c>
    </row>
    <row r="186" spans="1:15" x14ac:dyDescent="0.35">
      <c r="A186" s="1" t="s">
        <v>102</v>
      </c>
      <c r="C186" s="18">
        <f>Publish!H138</f>
        <v>100.10323141531137</v>
      </c>
      <c r="D186" s="18">
        <f>Publish!I138</f>
        <v>100.15330806934604</v>
      </c>
      <c r="E186" s="43">
        <f>Publish!J138</f>
        <v>4.6491225200230204</v>
      </c>
      <c r="H186" t="s">
        <v>102</v>
      </c>
      <c r="I186" s="18">
        <v>100.776952995207</v>
      </c>
      <c r="J186" s="18">
        <v>100.827366678546</v>
      </c>
      <c r="K186" s="43">
        <v>4.6180418604450004</v>
      </c>
      <c r="M186">
        <f t="shared" si="7"/>
        <v>-0.72413526323462918</v>
      </c>
      <c r="N186">
        <f t="shared" si="8"/>
        <v>-0.62364492586095821</v>
      </c>
      <c r="O186" s="141">
        <f t="shared" si="6"/>
        <v>3.1080659578019976E-2</v>
      </c>
    </row>
    <row r="187" spans="1:15" x14ac:dyDescent="0.35">
      <c r="A187" s="1" t="s">
        <v>177</v>
      </c>
      <c r="C187" s="18">
        <f>Publish!H139</f>
        <v>100.07363944428617</v>
      </c>
      <c r="D187" s="18">
        <f>Publish!I139</f>
        <v>100.12370129493364</v>
      </c>
      <c r="E187" s="43">
        <f>Publish!J139</f>
        <v>4.303270798298005</v>
      </c>
      <c r="H187" t="s">
        <v>177</v>
      </c>
      <c r="I187" s="18">
        <v>100.681576645454</v>
      </c>
      <c r="J187" s="18">
        <v>100.731942616762</v>
      </c>
      <c r="K187" s="43">
        <v>4.2772867156869996</v>
      </c>
      <c r="M187">
        <f t="shared" si="7"/>
        <v>-0.6583031724758257</v>
      </c>
      <c r="N187">
        <f t="shared" si="8"/>
        <v>-0.55787535052036219</v>
      </c>
      <c r="O187" s="141">
        <f t="shared" si="6"/>
        <v>2.5984082611005377E-2</v>
      </c>
    </row>
    <row r="188" spans="1:15" x14ac:dyDescent="0.35">
      <c r="A188" s="1" t="s">
        <v>159</v>
      </c>
      <c r="C188" s="18">
        <f>Publish!H140</f>
        <v>100.08090026392139</v>
      </c>
      <c r="D188" s="18">
        <f>Publish!I140</f>
        <v>100.13096574679479</v>
      </c>
      <c r="E188" s="43">
        <f>Publish!J140</f>
        <v>4.3068594893064276</v>
      </c>
      <c r="H188" t="s">
        <v>159</v>
      </c>
      <c r="I188" s="18">
        <v>100.696141275656</v>
      </c>
      <c r="J188" s="18">
        <v>100.74651453292201</v>
      </c>
      <c r="K188" s="43">
        <v>4.2805451086749997</v>
      </c>
      <c r="M188">
        <f t="shared" si="7"/>
        <v>-0.66561426900061349</v>
      </c>
      <c r="N188">
        <f t="shared" si="8"/>
        <v>-0.56517552886121791</v>
      </c>
      <c r="O188" s="141">
        <f t="shared" si="6"/>
        <v>2.6314380631427881E-2</v>
      </c>
    </row>
    <row r="189" spans="1:15" x14ac:dyDescent="0.35">
      <c r="A189" s="1" t="s">
        <v>164</v>
      </c>
      <c r="C189" s="18">
        <f>Publish!H141</f>
        <v>100.19037688849669</v>
      </c>
      <c r="D189" s="18">
        <f>Publish!I141</f>
        <v>100.24049713706522</v>
      </c>
      <c r="E189" s="43">
        <f>Publish!J141</f>
        <v>4.3021534441347029</v>
      </c>
      <c r="H189" t="s">
        <v>164</v>
      </c>
      <c r="I189" s="18">
        <v>100.949108394324</v>
      </c>
      <c r="J189" s="18">
        <v>100.999608198423</v>
      </c>
      <c r="K189" s="43">
        <v>4.2698185437790004</v>
      </c>
      <c r="M189">
        <f t="shared" si="7"/>
        <v>-0.80923130992631798</v>
      </c>
      <c r="N189">
        <f t="shared" si="8"/>
        <v>-0.70861125725878082</v>
      </c>
      <c r="O189" s="141">
        <f t="shared" si="6"/>
        <v>3.2334900355702523E-2</v>
      </c>
    </row>
    <row r="190" spans="1:15" x14ac:dyDescent="0.35">
      <c r="A190" s="1" t="s">
        <v>107</v>
      </c>
      <c r="C190" s="18">
        <f>Publish!H143</f>
        <v>100.52549577131366</v>
      </c>
      <c r="D190" s="18">
        <f>Publish!I143</f>
        <v>100.57578366314523</v>
      </c>
      <c r="E190" s="43">
        <f>Publish!J143</f>
        <v>4.629593556630895</v>
      </c>
      <c r="H190" t="s">
        <v>107</v>
      </c>
      <c r="I190" s="18">
        <v>100.279786748079</v>
      </c>
      <c r="J190" s="18">
        <v>100.32995172394099</v>
      </c>
      <c r="K190" s="43">
        <v>4.6409371478740002</v>
      </c>
      <c r="M190">
        <f t="shared" si="7"/>
        <v>0.19554404737266395</v>
      </c>
      <c r="N190">
        <f t="shared" si="8"/>
        <v>0.29599691506622605</v>
      </c>
      <c r="O190" s="141">
        <f t="shared" si="6"/>
        <v>-1.1343591243105244E-2</v>
      </c>
    </row>
    <row r="191" spans="1:15" x14ac:dyDescent="0.35">
      <c r="A191" s="1" t="s">
        <v>166</v>
      </c>
      <c r="C191" s="18">
        <f>Publish!H144</f>
        <v>100.15096428441809</v>
      </c>
      <c r="D191" s="18">
        <f>Publish!I144</f>
        <v>100.2010648168265</v>
      </c>
      <c r="E191" s="43">
        <f>Publish!J144</f>
        <v>4.3038464789605841</v>
      </c>
      <c r="H191" t="s">
        <v>166</v>
      </c>
      <c r="I191" s="18">
        <v>100.86668969574301</v>
      </c>
      <c r="J191" s="18">
        <v>100.917148269878</v>
      </c>
      <c r="K191" s="43">
        <v>4.273307434795</v>
      </c>
      <c r="M191">
        <f t="shared" si="7"/>
        <v>-0.76618398545990374</v>
      </c>
      <c r="N191">
        <f t="shared" si="8"/>
        <v>-0.66562487891650335</v>
      </c>
      <c r="O191" s="141">
        <f t="shared" si="6"/>
        <v>3.0539044165584173E-2</v>
      </c>
    </row>
    <row r="192" spans="1:15" x14ac:dyDescent="0.35">
      <c r="A192" s="1" t="s">
        <v>171</v>
      </c>
      <c r="C192" s="18">
        <f>Publish!H147</f>
        <v>100.40221358506369</v>
      </c>
      <c r="D192" s="18">
        <f>Publish!I147</f>
        <v>100.45243980496618</v>
      </c>
      <c r="E192" s="43">
        <f>Publish!J147</f>
        <v>4.2930764134479471</v>
      </c>
      <c r="H192" t="s">
        <v>171</v>
      </c>
      <c r="I192" s="18">
        <v>100.286614011498</v>
      </c>
      <c r="J192" s="18">
        <v>100.336782402699</v>
      </c>
      <c r="K192" s="43">
        <v>4.2980250081089997</v>
      </c>
      <c r="M192">
        <f t="shared" si="7"/>
        <v>6.5431182364690699E-2</v>
      </c>
      <c r="N192">
        <f t="shared" si="8"/>
        <v>0.16582579346817283</v>
      </c>
      <c r="O192" s="141">
        <f t="shared" si="6"/>
        <v>-4.9485946610525744E-3</v>
      </c>
    </row>
    <row r="193" spans="1:15" x14ac:dyDescent="0.35">
      <c r="A193" s="1" t="s">
        <v>116</v>
      </c>
      <c r="C193" s="18">
        <f>Publish!H148</f>
        <v>99.964375198131279</v>
      </c>
      <c r="D193" s="18">
        <f>Publish!I148</f>
        <v>100.01438238932593</v>
      </c>
      <c r="E193" s="43">
        <f>Publish!J148</f>
        <v>4.4524846263263642</v>
      </c>
      <c r="H193" t="s">
        <v>116</v>
      </c>
      <c r="I193" s="18">
        <v>100.50137630379901</v>
      </c>
      <c r="J193" s="18">
        <v>100.551652129864</v>
      </c>
      <c r="K193" s="43">
        <v>4.4286940151399996</v>
      </c>
      <c r="M193">
        <f t="shared" si="7"/>
        <v>-0.58727693173271689</v>
      </c>
      <c r="N193">
        <f t="shared" si="8"/>
        <v>-0.48699391447307505</v>
      </c>
      <c r="O193" s="141">
        <f t="shared" ref="O193:O220" si="9">E193-K193</f>
        <v>2.3790611186364607E-2</v>
      </c>
    </row>
    <row r="194" spans="1:15" x14ac:dyDescent="0.35">
      <c r="A194" s="1" t="s">
        <v>101</v>
      </c>
      <c r="C194" s="18">
        <f>Publish!H149</f>
        <v>100.10619963581561</v>
      </c>
      <c r="D194" s="18">
        <f>Publish!I149</f>
        <v>100.15627777470296</v>
      </c>
      <c r="E194" s="43">
        <f>Publish!J149</f>
        <v>4.6801859096085021</v>
      </c>
      <c r="H194" t="s">
        <v>101</v>
      </c>
      <c r="I194" s="18">
        <v>100.786127823851</v>
      </c>
      <c r="J194" s="18">
        <v>100.836546096899</v>
      </c>
      <c r="K194" s="43">
        <v>4.6486122159479999</v>
      </c>
      <c r="M194">
        <f t="shared" si="7"/>
        <v>-0.73034646108338563</v>
      </c>
      <c r="N194">
        <f t="shared" si="8"/>
        <v>-0.62985004914804676</v>
      </c>
      <c r="O194" s="141">
        <f t="shared" si="9"/>
        <v>3.1573693660502222E-2</v>
      </c>
    </row>
    <row r="195" spans="1:15" x14ac:dyDescent="0.35">
      <c r="A195" s="1" t="s">
        <v>176</v>
      </c>
      <c r="C195" s="18">
        <f>Publish!H150</f>
        <v>100.07402103243324</v>
      </c>
      <c r="D195" s="18">
        <f>Publish!I150</f>
        <v>100.12408307397021</v>
      </c>
      <c r="E195" s="43">
        <f>Publish!J150</f>
        <v>4.3071555489941291</v>
      </c>
      <c r="H195" t="s">
        <v>176</v>
      </c>
      <c r="I195" s="18">
        <v>100.682734014963</v>
      </c>
      <c r="J195" s="18">
        <v>100.733100565246</v>
      </c>
      <c r="K195" s="43">
        <v>4.28111512085</v>
      </c>
      <c r="M195">
        <f t="shared" ref="M195:M224" si="10">C195-J195</f>
        <v>-0.65907953281276832</v>
      </c>
      <c r="N195">
        <f t="shared" ref="N195:N224" si="11">D195-I195</f>
        <v>-0.55865094099279133</v>
      </c>
      <c r="O195" s="141">
        <f t="shared" si="9"/>
        <v>2.6040428144129102E-2</v>
      </c>
    </row>
    <row r="196" spans="1:15" x14ac:dyDescent="0.35">
      <c r="A196" s="1" t="s">
        <v>126</v>
      </c>
      <c r="C196" s="18">
        <f>Publish!H156</f>
        <v>100.43839631639746</v>
      </c>
      <c r="D196" s="18">
        <f>Publish!I156</f>
        <v>100.48864063671581</v>
      </c>
      <c r="E196" s="43">
        <f>Publish!J156</f>
        <v>4.3744576224209384</v>
      </c>
      <c r="H196" t="s">
        <v>126</v>
      </c>
      <c r="I196" s="18">
        <v>100.29795739595301</v>
      </c>
      <c r="J196" s="18">
        <v>100.34813146168401</v>
      </c>
      <c r="K196" s="43">
        <v>4.3805828130229996</v>
      </c>
      <c r="M196">
        <f t="shared" si="10"/>
        <v>9.0264854713453246E-2</v>
      </c>
      <c r="N196">
        <f t="shared" si="11"/>
        <v>0.19068324076280874</v>
      </c>
      <c r="O196" s="141">
        <f t="shared" si="9"/>
        <v>-6.1251906020611813E-3</v>
      </c>
    </row>
    <row r="197" spans="1:15" x14ac:dyDescent="0.35">
      <c r="A197" s="1" t="s">
        <v>169</v>
      </c>
      <c r="C197" s="18">
        <f>Publish!H157</f>
        <v>100.40560594679208</v>
      </c>
      <c r="D197" s="18">
        <f>Publish!I157</f>
        <v>100.45583386372394</v>
      </c>
      <c r="E197" s="43">
        <f>Publish!J157</f>
        <v>4.3007089123971003</v>
      </c>
      <c r="H197" t="s">
        <v>169</v>
      </c>
      <c r="I197" s="18">
        <v>100.28767752610401</v>
      </c>
      <c r="J197" s="18">
        <v>100.33784644932901</v>
      </c>
      <c r="K197" s="43">
        <v>4.3057661220399996</v>
      </c>
      <c r="M197">
        <f t="shared" si="10"/>
        <v>6.7759497463072194E-2</v>
      </c>
      <c r="N197">
        <f t="shared" si="11"/>
        <v>0.16815633761993354</v>
      </c>
      <c r="O197" s="141">
        <f t="shared" si="9"/>
        <v>-5.0572096428993518E-3</v>
      </c>
    </row>
    <row r="198" spans="1:15" x14ac:dyDescent="0.35">
      <c r="A198" s="1" t="s">
        <v>115</v>
      </c>
      <c r="C198" s="18">
        <f>Publish!H160</f>
        <v>99.96488322746869</v>
      </c>
      <c r="D198" s="18">
        <f>Publish!I160</f>
        <v>100.01489067280508</v>
      </c>
      <c r="E198" s="43">
        <f>Publish!J160</f>
        <v>4.4680846721308196</v>
      </c>
      <c r="H198" t="s">
        <v>115</v>
      </c>
      <c r="I198" s="18">
        <v>100.504859853862</v>
      </c>
      <c r="J198" s="18">
        <v>100.555137422573</v>
      </c>
      <c r="K198" s="43">
        <v>4.4440792529779998</v>
      </c>
      <c r="M198">
        <f t="shared" si="10"/>
        <v>-0.59025419510430766</v>
      </c>
      <c r="N198">
        <f t="shared" si="11"/>
        <v>-0.48996918105692089</v>
      </c>
      <c r="O198" s="141">
        <f t="shared" si="9"/>
        <v>2.400541915281984E-2</v>
      </c>
    </row>
    <row r="199" spans="1:15" x14ac:dyDescent="0.35">
      <c r="A199" s="1" t="s">
        <v>92</v>
      </c>
      <c r="C199" s="18">
        <f>Publish!H163</f>
        <v>100.61931084145529</v>
      </c>
      <c r="D199" s="18">
        <f>Publish!I163</f>
        <v>100.66964566428743</v>
      </c>
      <c r="E199" s="43">
        <f>Publish!J163</f>
        <v>4.7804876715755</v>
      </c>
      <c r="H199" t="s">
        <v>92</v>
      </c>
      <c r="I199" s="18">
        <v>100.354674590474</v>
      </c>
      <c r="J199" s="18">
        <v>100.404877028988</v>
      </c>
      <c r="K199" s="43">
        <v>4.793093863967</v>
      </c>
      <c r="M199">
        <f t="shared" si="10"/>
        <v>0.21443381246729132</v>
      </c>
      <c r="N199">
        <f t="shared" si="11"/>
        <v>0.3149710738134246</v>
      </c>
      <c r="O199" s="141">
        <f t="shared" si="9"/>
        <v>-1.260619239149996E-2</v>
      </c>
    </row>
    <row r="200" spans="1:15" x14ac:dyDescent="0.35">
      <c r="A200" s="1" t="s">
        <v>114</v>
      </c>
      <c r="C200" s="18">
        <f>Publish!H164</f>
        <v>99.9653912568061</v>
      </c>
      <c r="D200" s="18">
        <f>Publish!I164</f>
        <v>100.01539895628423</v>
      </c>
      <c r="E200" s="43">
        <f>Publish!J164</f>
        <v>4.4836845593747796</v>
      </c>
      <c r="H200" t="s">
        <v>114</v>
      </c>
      <c r="I200" s="18">
        <v>100.50834340392301</v>
      </c>
      <c r="J200" s="18">
        <v>100.558622715281</v>
      </c>
      <c r="K200" s="43">
        <v>4.4594634243320002</v>
      </c>
      <c r="M200">
        <f t="shared" si="10"/>
        <v>-0.59323145847490366</v>
      </c>
      <c r="N200">
        <f t="shared" si="11"/>
        <v>-0.49294444763877721</v>
      </c>
      <c r="O200" s="141">
        <f t="shared" si="9"/>
        <v>2.4221135042779451E-2</v>
      </c>
    </row>
    <row r="201" spans="1:15" x14ac:dyDescent="0.35">
      <c r="A201" s="1" t="s">
        <v>91</v>
      </c>
      <c r="C201" s="18">
        <f>Publish!H165</f>
        <v>100.63287941997976</v>
      </c>
      <c r="D201" s="18">
        <f>Publish!I165</f>
        <v>100.68322103049501</v>
      </c>
      <c r="E201" s="43">
        <f>Publish!J165</f>
        <v>4.8108810489216687</v>
      </c>
      <c r="H201" t="s">
        <v>91</v>
      </c>
      <c r="I201" s="18">
        <v>100.35892837665899</v>
      </c>
      <c r="J201" s="18">
        <v>100.409132943131</v>
      </c>
      <c r="K201" s="43">
        <v>4.8240133721139999</v>
      </c>
      <c r="M201">
        <f t="shared" si="10"/>
        <v>0.22374647684875981</v>
      </c>
      <c r="N201">
        <f t="shared" si="11"/>
        <v>0.32429265383601091</v>
      </c>
      <c r="O201" s="141">
        <f t="shared" si="9"/>
        <v>-1.3132323192331263E-2</v>
      </c>
    </row>
    <row r="202" spans="1:15" x14ac:dyDescent="0.35">
      <c r="A202" s="1" t="s">
        <v>185</v>
      </c>
      <c r="C202" s="18">
        <f>Publish!H166</f>
        <v>99.934168684967247</v>
      </c>
      <c r="D202" s="18">
        <f>Publish!I166</f>
        <v>99.984160765349912</v>
      </c>
      <c r="E202" s="43">
        <f>Publish!J166</f>
        <v>5.4020000000000001</v>
      </c>
      <c r="H202" t="s">
        <v>185</v>
      </c>
      <c r="I202" s="18">
        <v>105.648442501275</v>
      </c>
      <c r="J202" s="18">
        <v>105.701293147849</v>
      </c>
      <c r="K202" s="43">
        <v>4.9050000000000002</v>
      </c>
      <c r="M202">
        <f t="shared" si="10"/>
        <v>-5.7671244628817533</v>
      </c>
      <c r="N202">
        <f t="shared" si="11"/>
        <v>-5.664281735925087</v>
      </c>
      <c r="O202" s="141">
        <f t="shared" si="9"/>
        <v>0.49699999999999989</v>
      </c>
    </row>
    <row r="203" spans="1:15" x14ac:dyDescent="0.35">
      <c r="A203" s="9" t="s">
        <v>186</v>
      </c>
      <c r="C203" s="18">
        <f>Publish!H167</f>
        <v>99.446715912825312</v>
      </c>
      <c r="D203" s="18">
        <f>Publish!I167</f>
        <v>99.496464144897757</v>
      </c>
      <c r="E203" s="43">
        <f>Publish!J167</f>
        <v>5.4634999999999998</v>
      </c>
      <c r="H203" t="s">
        <v>186</v>
      </c>
      <c r="I203" s="18">
        <v>105.661240871647</v>
      </c>
      <c r="J203" s="18">
        <v>105.714097920607</v>
      </c>
      <c r="K203" s="43">
        <v>4.9050000000000002</v>
      </c>
      <c r="M203">
        <f t="shared" si="10"/>
        <v>-6.2673820077816913</v>
      </c>
      <c r="N203">
        <f t="shared" si="11"/>
        <v>-6.1647767267492384</v>
      </c>
      <c r="O203" s="141">
        <f t="shared" si="9"/>
        <v>0.55849999999999955</v>
      </c>
    </row>
    <row r="204" spans="1:15" x14ac:dyDescent="0.35">
      <c r="A204" s="9" t="s">
        <v>113</v>
      </c>
      <c r="C204" s="18">
        <f>Publish!H168</f>
        <v>99.965899286143497</v>
      </c>
      <c r="D204" s="18">
        <f>Publish!I168</f>
        <v>100.01590723976338</v>
      </c>
      <c r="E204" s="43">
        <f>Publish!J168</f>
        <v>4.4992842880606618</v>
      </c>
      <c r="H204" t="s">
        <v>113</v>
      </c>
      <c r="I204" s="18">
        <v>100.51182695398499</v>
      </c>
      <c r="J204" s="18">
        <v>100.562108007989</v>
      </c>
      <c r="K204" s="43">
        <v>4.4748465293140001</v>
      </c>
      <c r="M204">
        <f t="shared" si="10"/>
        <v>-0.59620872184549967</v>
      </c>
      <c r="N204">
        <f t="shared" si="11"/>
        <v>-0.49591971422161407</v>
      </c>
      <c r="O204" s="141">
        <f t="shared" si="9"/>
        <v>2.4437758746661764E-2</v>
      </c>
    </row>
    <row r="205" spans="1:15" x14ac:dyDescent="0.35">
      <c r="A205" s="9" t="s">
        <v>187</v>
      </c>
      <c r="C205" s="18">
        <f>Publish!H169</f>
        <v>99.443999107514017</v>
      </c>
      <c r="D205" s="18">
        <f>Publish!I169</f>
        <v>99.493745980504258</v>
      </c>
      <c r="E205" s="43">
        <f>Publish!J169</f>
        <v>5.4634999999999998</v>
      </c>
      <c r="H205" t="s">
        <v>187</v>
      </c>
      <c r="I205" s="18">
        <v>105.67747573635</v>
      </c>
      <c r="J205" s="18">
        <v>105.73034090680299</v>
      </c>
      <c r="K205" s="43">
        <v>4.9050000000000002</v>
      </c>
      <c r="M205">
        <f t="shared" si="10"/>
        <v>-6.2863417992889765</v>
      </c>
      <c r="N205">
        <f t="shared" si="11"/>
        <v>-6.1837297558457465</v>
      </c>
      <c r="O205" s="141">
        <f t="shared" si="9"/>
        <v>0.55849999999999955</v>
      </c>
    </row>
    <row r="206" spans="1:15" x14ac:dyDescent="0.35">
      <c r="A206" s="1" t="s">
        <v>188</v>
      </c>
      <c r="B206" s="164"/>
      <c r="C206" s="18">
        <f>Publish!H170</f>
        <v>99.443031539180751</v>
      </c>
      <c r="D206" s="18">
        <f>Publish!I170</f>
        <v>99.492777928144818</v>
      </c>
      <c r="E206" s="43">
        <f>Publish!J170</f>
        <v>5.4634999999999998</v>
      </c>
      <c r="H206" t="s">
        <v>188</v>
      </c>
      <c r="I206" s="18">
        <v>105.68325929207801</v>
      </c>
      <c r="J206" s="18">
        <v>105.736127355756</v>
      </c>
      <c r="K206" s="43">
        <v>4.9050000000000002</v>
      </c>
      <c r="M206">
        <f t="shared" si="10"/>
        <v>-6.2930958165752457</v>
      </c>
      <c r="N206">
        <f t="shared" si="11"/>
        <v>-6.1904813639331877</v>
      </c>
      <c r="O206" s="141">
        <f t="shared" si="9"/>
        <v>0.55849999999999955</v>
      </c>
    </row>
    <row r="207" spans="1:15" x14ac:dyDescent="0.35">
      <c r="A207" s="1" t="s">
        <v>189</v>
      </c>
      <c r="B207" s="4"/>
      <c r="C207" s="18">
        <f>Publish!H171</f>
        <v>99.442065398667978</v>
      </c>
      <c r="D207" s="18">
        <f>Publish!I171</f>
        <v>99.491811304320137</v>
      </c>
      <c r="E207" s="43">
        <f>Publish!J171</f>
        <v>5.4634999999999998</v>
      </c>
      <c r="H207" t="s">
        <v>189</v>
      </c>
      <c r="I207" s="18">
        <v>105.68903517453001</v>
      </c>
      <c r="J207" s="18">
        <v>105.74190612759401</v>
      </c>
      <c r="K207" s="43">
        <v>4.9050000000000002</v>
      </c>
      <c r="M207">
        <f t="shared" si="10"/>
        <v>-6.2998407289260285</v>
      </c>
      <c r="N207">
        <f t="shared" si="11"/>
        <v>-6.1972238702098679</v>
      </c>
      <c r="O207" s="141">
        <f t="shared" si="9"/>
        <v>0.55849999999999955</v>
      </c>
    </row>
    <row r="208" spans="1:15" x14ac:dyDescent="0.35">
      <c r="A208" s="9" t="s">
        <v>240</v>
      </c>
      <c r="B208" s="4"/>
      <c r="C208" s="18">
        <f>Publish!H172</f>
        <v>97.734694204902183</v>
      </c>
      <c r="D208" s="18">
        <f>Publish!I172</f>
        <v>97.783585997901127</v>
      </c>
      <c r="E208" s="43">
        <f>Publish!J172</f>
        <v>5.4634999999999998</v>
      </c>
      <c r="H208" t="s">
        <v>240</v>
      </c>
      <c r="I208" s="18">
        <v>102.916508251659</v>
      </c>
      <c r="J208" s="18">
        <v>102.967992247783</v>
      </c>
      <c r="K208" s="43">
        <v>4.95</v>
      </c>
      <c r="M208">
        <f t="shared" si="10"/>
        <v>-5.2332980428808185</v>
      </c>
      <c r="N208">
        <f t="shared" si="11"/>
        <v>-5.1329222537578687</v>
      </c>
      <c r="O208" s="141">
        <f t="shared" si="9"/>
        <v>0.51349999999999962</v>
      </c>
    </row>
    <row r="209" spans="1:15" x14ac:dyDescent="0.35">
      <c r="A209" s="9" t="s">
        <v>90</v>
      </c>
      <c r="C209" s="18">
        <f>Publish!H173</f>
        <v>100.64644799850423</v>
      </c>
      <c r="D209" s="18">
        <f>Publish!I173</f>
        <v>100.69679639670258</v>
      </c>
      <c r="E209" s="43">
        <f>Publish!J173</f>
        <v>4.8412662313452079</v>
      </c>
      <c r="H209" t="s">
        <v>90</v>
      </c>
      <c r="I209" s="18">
        <v>100.36318216284501</v>
      </c>
      <c r="J209" s="18">
        <v>100.413388857274</v>
      </c>
      <c r="K209" s="43">
        <v>4.8549302592799997</v>
      </c>
      <c r="M209">
        <f t="shared" si="10"/>
        <v>0.23305914123022831</v>
      </c>
      <c r="N209">
        <f t="shared" si="11"/>
        <v>0.33361423385757405</v>
      </c>
      <c r="O209" s="141">
        <f t="shared" si="9"/>
        <v>-1.3664027934791712E-2</v>
      </c>
    </row>
    <row r="210" spans="1:15" x14ac:dyDescent="0.35">
      <c r="A210" s="9" t="s">
        <v>125</v>
      </c>
      <c r="C210" s="18">
        <f>Publish!H174</f>
        <v>100.45196489492193</v>
      </c>
      <c r="D210" s="18">
        <f>Publish!I174</f>
        <v>100.50221600292339</v>
      </c>
      <c r="E210" s="43">
        <f>Publish!J174</f>
        <v>4.404960583029558</v>
      </c>
      <c r="H210" t="s">
        <v>125</v>
      </c>
      <c r="I210" s="18">
        <v>100.302211182139</v>
      </c>
      <c r="J210" s="18">
        <v>100.35238737582701</v>
      </c>
      <c r="K210" s="43">
        <v>4.4115372994769997</v>
      </c>
      <c r="M210">
        <f t="shared" si="10"/>
        <v>9.957751909492174E-2</v>
      </c>
      <c r="N210">
        <f t="shared" si="11"/>
        <v>0.20000482078438608</v>
      </c>
      <c r="O210" s="141">
        <f t="shared" si="9"/>
        <v>-6.5767164474417328E-3</v>
      </c>
    </row>
    <row r="211" spans="1:15" x14ac:dyDescent="0.35">
      <c r="A211" s="9" t="s">
        <v>257</v>
      </c>
      <c r="C211" s="18">
        <f>Publish!H175</f>
        <v>97.354059545972902</v>
      </c>
      <c r="D211" s="18">
        <f>Publish!I175</f>
        <v>97.402760926436116</v>
      </c>
      <c r="E211" s="43">
        <f>Publish!J175</f>
        <v>5.5249999999999995</v>
      </c>
      <c r="H211" t="s">
        <v>257</v>
      </c>
      <c r="I211" s="18">
        <v>103.181067441477</v>
      </c>
      <c r="J211" s="18">
        <v>103.232683783369</v>
      </c>
      <c r="K211" s="43">
        <v>4.95</v>
      </c>
      <c r="M211">
        <f t="shared" si="10"/>
        <v>-5.878624237396096</v>
      </c>
      <c r="N211">
        <f t="shared" si="11"/>
        <v>-5.7783065150408817</v>
      </c>
      <c r="O211" s="141">
        <f t="shared" si="9"/>
        <v>0.57499999999999929</v>
      </c>
    </row>
    <row r="212" spans="1:15" x14ac:dyDescent="0.35">
      <c r="A212" s="9" t="s">
        <v>259</v>
      </c>
      <c r="C212" s="18">
        <f>Publish!H176</f>
        <v>97.326704466424701</v>
      </c>
      <c r="D212" s="18">
        <f>Publish!I176</f>
        <v>97.375392162505946</v>
      </c>
      <c r="E212" s="43">
        <f>Publish!J176</f>
        <v>5.5249999999999995</v>
      </c>
      <c r="H212" t="s">
        <v>259</v>
      </c>
      <c r="I212" s="18">
        <v>102.648455743369</v>
      </c>
      <c r="J212" s="18">
        <v>102.699805646192</v>
      </c>
      <c r="K212" s="43">
        <v>4.9950000000000001</v>
      </c>
      <c r="M212">
        <f t="shared" si="10"/>
        <v>-5.3731011797673034</v>
      </c>
      <c r="N212">
        <f t="shared" si="11"/>
        <v>-5.2730635808630524</v>
      </c>
      <c r="O212" s="141">
        <f t="shared" si="9"/>
        <v>0.52999999999999936</v>
      </c>
    </row>
    <row r="213" spans="1:15" x14ac:dyDescent="0.35">
      <c r="A213" s="9" t="s">
        <v>267</v>
      </c>
      <c r="C213" s="18" t="e">
        <f>Publish!#REF!</f>
        <v>#REF!</v>
      </c>
      <c r="D213" s="18" t="e">
        <f>Publish!#REF!</f>
        <v>#REF!</v>
      </c>
      <c r="E213" s="43" t="e">
        <f>Publish!#REF!</f>
        <v>#REF!</v>
      </c>
      <c r="H213" t="s">
        <v>267</v>
      </c>
      <c r="I213" s="18">
        <v>102.90681504389499</v>
      </c>
      <c r="J213" s="18">
        <v>102.95829419099</v>
      </c>
      <c r="K213" s="43">
        <v>4.9950000000000001</v>
      </c>
      <c r="M213" t="e">
        <f t="shared" si="10"/>
        <v>#REF!</v>
      </c>
      <c r="N213" t="e">
        <f t="shared" si="11"/>
        <v>#REF!</v>
      </c>
      <c r="O213" s="141" t="e">
        <f t="shared" si="9"/>
        <v>#REF!</v>
      </c>
    </row>
    <row r="214" spans="1:15" x14ac:dyDescent="0.35">
      <c r="A214" s="9" t="s">
        <v>279</v>
      </c>
      <c r="C214" s="18">
        <f>Publish!H177</f>
        <v>97.470602991205098</v>
      </c>
      <c r="D214" s="18">
        <f>Publish!I177</f>
        <v>97.519362672541362</v>
      </c>
      <c r="E214" s="43">
        <f>Publish!J177</f>
        <v>5.5249999999999995</v>
      </c>
      <c r="H214" t="s">
        <v>279</v>
      </c>
      <c r="I214" s="18">
        <v>102.90681504389499</v>
      </c>
      <c r="J214" s="18">
        <v>102.95829419099</v>
      </c>
      <c r="K214" s="43">
        <v>4.9950000000000001</v>
      </c>
      <c r="M214">
        <f t="shared" si="10"/>
        <v>-5.4876911997849049</v>
      </c>
      <c r="N214">
        <f t="shared" si="11"/>
        <v>-5.387452371353632</v>
      </c>
      <c r="O214" s="141">
        <f t="shared" si="9"/>
        <v>0.52999999999999936</v>
      </c>
    </row>
    <row r="215" spans="1:15" x14ac:dyDescent="0.35">
      <c r="A215" s="136" t="s">
        <v>278</v>
      </c>
      <c r="C215" s="18" t="e">
        <f>Publish!#REF!</f>
        <v>#REF!</v>
      </c>
      <c r="D215" s="18" t="e">
        <f>Publish!#REF!</f>
        <v>#REF!</v>
      </c>
      <c r="E215" s="43" t="e">
        <f>Publish!#REF!</f>
        <v>#REF!</v>
      </c>
      <c r="H215" t="s">
        <v>278</v>
      </c>
      <c r="I215" s="18">
        <v>100.744137437459</v>
      </c>
      <c r="J215" s="18">
        <v>100.794534704811</v>
      </c>
      <c r="K215" s="43">
        <v>4.9950000000000001</v>
      </c>
      <c r="M215" t="e">
        <f t="shared" si="10"/>
        <v>#REF!</v>
      </c>
      <c r="N215" t="e">
        <f t="shared" si="11"/>
        <v>#REF!</v>
      </c>
      <c r="O215" s="141" t="e">
        <f t="shared" si="9"/>
        <v>#REF!</v>
      </c>
    </row>
    <row r="216" spans="1:15" x14ac:dyDescent="0.35">
      <c r="A216" s="136" t="s">
        <v>282</v>
      </c>
      <c r="C216" s="18" t="e">
        <f>Publish!#REF!</f>
        <v>#REF!</v>
      </c>
      <c r="D216" s="18" t="e">
        <f>Publish!#REF!</f>
        <v>#REF!</v>
      </c>
      <c r="E216" s="43" t="e">
        <f>Publish!#REF!</f>
        <v>#REF!</v>
      </c>
      <c r="H216" t="s">
        <v>282</v>
      </c>
      <c r="I216" s="18">
        <v>100.744137437459</v>
      </c>
      <c r="J216" s="18">
        <v>100.794534704811</v>
      </c>
      <c r="K216" s="43">
        <v>4.9950000000000001</v>
      </c>
      <c r="M216" t="e">
        <f t="shared" si="10"/>
        <v>#REF!</v>
      </c>
      <c r="N216" t="e">
        <f t="shared" si="11"/>
        <v>#REF!</v>
      </c>
      <c r="O216" s="141" t="e">
        <f t="shared" si="9"/>
        <v>#REF!</v>
      </c>
    </row>
    <row r="217" spans="1:15" x14ac:dyDescent="0.35">
      <c r="A217" s="136" t="s">
        <v>285</v>
      </c>
      <c r="C217" s="18">
        <f>Publish!H178</f>
        <v>95.814331478227345</v>
      </c>
      <c r="D217" s="18">
        <f>Publish!I178</f>
        <v>95.86226260953211</v>
      </c>
      <c r="E217" s="43">
        <f>Publish!J178</f>
        <v>5.5249999999999995</v>
      </c>
      <c r="H217" t="s">
        <v>285</v>
      </c>
      <c r="I217" s="18">
        <v>100.744137437459</v>
      </c>
      <c r="J217" s="18">
        <v>100.794534704811</v>
      </c>
      <c r="K217" s="43">
        <v>4.9950000000000001</v>
      </c>
      <c r="M217">
        <f t="shared" si="10"/>
        <v>-4.9802032265836544</v>
      </c>
      <c r="N217">
        <f t="shared" si="11"/>
        <v>-4.8818748279268931</v>
      </c>
      <c r="O217" s="141">
        <f t="shared" si="9"/>
        <v>0.52999999999999936</v>
      </c>
    </row>
    <row r="218" spans="1:15" x14ac:dyDescent="0.35">
      <c r="A218" s="136" t="s">
        <v>290</v>
      </c>
      <c r="C218" s="18" t="e">
        <f>Publish!#REF!</f>
        <v>#REF!</v>
      </c>
      <c r="D218" s="18" t="e">
        <f>Publish!#REF!</f>
        <v>#REF!</v>
      </c>
      <c r="E218" s="43" t="e">
        <f>Publish!#REF!</f>
        <v>#REF!</v>
      </c>
      <c r="H218" t="s">
        <v>290</v>
      </c>
      <c r="I218" s="18">
        <v>100.011579414812</v>
      </c>
      <c r="J218" s="18">
        <v>100.061610219922</v>
      </c>
      <c r="K218" s="43">
        <v>4.9950000000000001</v>
      </c>
      <c r="M218" t="e">
        <f t="shared" si="10"/>
        <v>#REF!</v>
      </c>
      <c r="N218" t="e">
        <f t="shared" si="11"/>
        <v>#REF!</v>
      </c>
      <c r="O218" s="141" t="e">
        <f t="shared" si="9"/>
        <v>#REF!</v>
      </c>
    </row>
    <row r="219" spans="1:15" x14ac:dyDescent="0.35">
      <c r="A219" s="136" t="s">
        <v>302</v>
      </c>
      <c r="C219" s="18" t="e">
        <f>Publish!#REF!</f>
        <v>#REF!</v>
      </c>
      <c r="D219" s="18" t="e">
        <f>Publish!#REF!</f>
        <v>#REF!</v>
      </c>
      <c r="E219" s="43" t="e">
        <f>Publish!#REF!</f>
        <v>#REF!</v>
      </c>
      <c r="H219" t="s">
        <v>302</v>
      </c>
      <c r="I219" s="18">
        <v>100.011579414812</v>
      </c>
      <c r="J219" s="18">
        <v>100.061610219922</v>
      </c>
      <c r="K219" s="43">
        <v>4.9950000000000001</v>
      </c>
      <c r="M219" t="e">
        <f t="shared" si="10"/>
        <v>#REF!</v>
      </c>
      <c r="N219" t="e">
        <f t="shared" si="11"/>
        <v>#REF!</v>
      </c>
      <c r="O219" s="141" t="e">
        <f t="shared" si="9"/>
        <v>#REF!</v>
      </c>
    </row>
    <row r="220" spans="1:15" x14ac:dyDescent="0.35">
      <c r="A220" s="136" t="s">
        <v>303</v>
      </c>
      <c r="C220" s="18">
        <f>Publish!H179</f>
        <v>94.677063931021635</v>
      </c>
      <c r="D220" s="18">
        <f>Publish!I179</f>
        <v>94.724426144093684</v>
      </c>
      <c r="E220" s="43">
        <f>Publish!J179</f>
        <v>5.5864999999999991</v>
      </c>
      <c r="H220" t="s">
        <v>303</v>
      </c>
      <c r="I220" s="18">
        <v>100.011579414812</v>
      </c>
      <c r="J220" s="18">
        <v>100.061610219922</v>
      </c>
      <c r="K220" s="43">
        <v>4.9950000000000001</v>
      </c>
      <c r="M220">
        <f t="shared" si="10"/>
        <v>-5.384546288900367</v>
      </c>
      <c r="N220">
        <f t="shared" si="11"/>
        <v>-5.2871532707183206</v>
      </c>
      <c r="O220" s="141">
        <f t="shared" si="9"/>
        <v>0.59149999999999903</v>
      </c>
    </row>
    <row r="221" spans="1:15" x14ac:dyDescent="0.35">
      <c r="A221" s="136" t="s">
        <v>305</v>
      </c>
      <c r="C221" s="18" t="e">
        <f>Publish!#REF!</f>
        <v>#REF!</v>
      </c>
      <c r="D221" s="18" t="e">
        <f>Publish!#REF!</f>
        <v>#REF!</v>
      </c>
      <c r="E221" s="43" t="e">
        <f>Publish!#REF!</f>
        <v>#REF!</v>
      </c>
      <c r="H221" t="s">
        <v>305</v>
      </c>
      <c r="I221" s="18">
        <v>99.455409568812001</v>
      </c>
      <c r="J221" s="18">
        <v>99.505162149886999</v>
      </c>
      <c r="K221" s="43">
        <v>5.04</v>
      </c>
      <c r="M221" t="e">
        <f t="shared" si="10"/>
        <v>#REF!</v>
      </c>
      <c r="N221" t="e">
        <f t="shared" si="11"/>
        <v>#REF!</v>
      </c>
      <c r="O221" s="141" t="e">
        <f>E221-K221</f>
        <v>#REF!</v>
      </c>
    </row>
    <row r="222" spans="1:15" x14ac:dyDescent="0.35">
      <c r="A222" s="136" t="s">
        <v>312</v>
      </c>
      <c r="C222" s="18">
        <f>Publish!H180</f>
        <v>94.605065156617371</v>
      </c>
      <c r="D222" s="18">
        <f>Publish!I180</f>
        <v>94.652391352293506</v>
      </c>
      <c r="E222" s="43">
        <f>Publish!J180</f>
        <v>5.5864999999999991</v>
      </c>
      <c r="H222" t="s">
        <v>312</v>
      </c>
      <c r="I222" s="18">
        <v>99.455409568812001</v>
      </c>
      <c r="J222" s="18">
        <v>99.505162149886999</v>
      </c>
      <c r="K222" s="43">
        <v>5.04</v>
      </c>
      <c r="M222">
        <f t="shared" si="10"/>
        <v>-4.9000969932696279</v>
      </c>
      <c r="N222">
        <f t="shared" si="11"/>
        <v>-4.8030182165184954</v>
      </c>
      <c r="O222" s="141">
        <f>E222-K222</f>
        <v>0.5464999999999991</v>
      </c>
    </row>
    <row r="223" spans="1:15" x14ac:dyDescent="0.35">
      <c r="A223" s="136" t="s">
        <v>318</v>
      </c>
      <c r="C223" s="18" t="e">
        <f>Publish!#REF!</f>
        <v>#REF!</v>
      </c>
      <c r="D223" s="18" t="e">
        <f>Publish!#REF!</f>
        <v>#REF!</v>
      </c>
      <c r="E223" s="43" t="e">
        <f>Publish!#REF!</f>
        <v>#REF!</v>
      </c>
      <c r="H223" t="s">
        <v>318</v>
      </c>
      <c r="I223" s="18">
        <v>99.95</v>
      </c>
      <c r="J223" s="18">
        <v>100</v>
      </c>
      <c r="K223" s="43">
        <v>5.04</v>
      </c>
      <c r="M223" t="e">
        <f t="shared" si="10"/>
        <v>#REF!</v>
      </c>
      <c r="N223" t="e">
        <f t="shared" si="11"/>
        <v>#REF!</v>
      </c>
      <c r="O223" s="141" t="e">
        <f>E223-K223</f>
        <v>#REF!</v>
      </c>
    </row>
    <row r="224" spans="1:15" x14ac:dyDescent="0.35">
      <c r="A224" s="136" t="s">
        <v>321</v>
      </c>
      <c r="C224" s="18" t="e">
        <f>Publish!#REF!</f>
        <v>#REF!</v>
      </c>
      <c r="D224" s="18" t="e">
        <f>Publish!#REF!</f>
        <v>#REF!</v>
      </c>
      <c r="E224" s="43" t="e">
        <f>Publish!#REF!</f>
        <v>#REF!</v>
      </c>
      <c r="H224" t="s">
        <v>321</v>
      </c>
      <c r="I224" s="18">
        <v>99.95</v>
      </c>
      <c r="J224" s="18">
        <v>100</v>
      </c>
      <c r="K224" s="43">
        <v>5.04</v>
      </c>
      <c r="M224" t="e">
        <f t="shared" si="10"/>
        <v>#REF!</v>
      </c>
      <c r="N224" t="e">
        <f t="shared" si="11"/>
        <v>#REF!</v>
      </c>
      <c r="O224" s="141" t="e">
        <f>E224-K224</f>
        <v>#REF!</v>
      </c>
    </row>
    <row r="225" spans="1:17" x14ac:dyDescent="0.35">
      <c r="A225" s="136" t="s">
        <v>329</v>
      </c>
      <c r="C225" s="18">
        <f>Publish!H181</f>
        <v>94.904861580474105</v>
      </c>
      <c r="D225" s="18">
        <f>Publish!I181</f>
        <v>94.952337749348771</v>
      </c>
      <c r="E225" s="43">
        <f>Publish!J181</f>
        <v>5.5864999999999991</v>
      </c>
      <c r="H225" s="168"/>
      <c r="I225" s="18"/>
      <c r="J225" s="170"/>
      <c r="K225" s="171"/>
      <c r="O225" s="141"/>
      <c r="Q225" t="s">
        <v>336</v>
      </c>
    </row>
    <row r="226" spans="1:17" x14ac:dyDescent="0.35">
      <c r="A226" s="136" t="s">
        <v>304</v>
      </c>
      <c r="C226" s="18" t="e">
        <f>Publish!#REF!</f>
        <v>#REF!</v>
      </c>
      <c r="D226" s="18" t="e">
        <f>Publish!#REF!</f>
        <v>#REF!</v>
      </c>
      <c r="E226" s="43" t="e">
        <f>Publish!#REF!</f>
        <v>#REF!</v>
      </c>
      <c r="H226" t="s">
        <v>304</v>
      </c>
      <c r="I226" s="18">
        <v>99.964483676295998</v>
      </c>
      <c r="J226" s="18">
        <v>100.014490921757</v>
      </c>
      <c r="K226" s="43">
        <v>5.4989999999999997</v>
      </c>
      <c r="M226" t="e">
        <f>C226-J227</f>
        <v>#REF!</v>
      </c>
      <c r="N226" t="e">
        <f>D226-#REF!</f>
        <v>#REF!</v>
      </c>
      <c r="O226" s="141" t="e">
        <f>E226-K227</f>
        <v>#REF!</v>
      </c>
    </row>
    <row r="227" spans="1:17" x14ac:dyDescent="0.35">
      <c r="A227" s="136" t="s">
        <v>294</v>
      </c>
      <c r="C227" s="18">
        <f>Publish!H206</f>
        <v>91.982647539133083</v>
      </c>
      <c r="D227" s="18">
        <f>Publish!I206</f>
        <v>92.028661870068106</v>
      </c>
      <c r="E227" s="43">
        <f>Publish!J206</f>
        <v>6.1567999999999996</v>
      </c>
      <c r="H227" t="s">
        <v>294</v>
      </c>
      <c r="I227" s="18">
        <v>99.964483676295998</v>
      </c>
      <c r="J227" s="18">
        <v>100.014490921757</v>
      </c>
      <c r="K227" s="43">
        <v>5.4989999999999997</v>
      </c>
      <c r="M227">
        <f>C227-J227</f>
        <v>-8.0318433826239186</v>
      </c>
      <c r="N227" t="e">
        <f>D227-#REF!</f>
        <v>#REF!</v>
      </c>
      <c r="O227" s="141">
        <f>E227-K227</f>
        <v>0.65779999999999994</v>
      </c>
    </row>
    <row r="228" spans="1:17" x14ac:dyDescent="0.35">
      <c r="A228" s="136" t="s">
        <v>306</v>
      </c>
      <c r="C228" s="18" t="e">
        <f>Publish!#REF!</f>
        <v>#REF!</v>
      </c>
      <c r="D228" s="18" t="e">
        <f>Publish!#REF!</f>
        <v>#REF!</v>
      </c>
      <c r="E228" s="43" t="e">
        <f>Publish!#REF!</f>
        <v>#REF!</v>
      </c>
      <c r="H228" t="s">
        <v>306</v>
      </c>
      <c r="I228" s="18">
        <v>99.227352530565994</v>
      </c>
      <c r="J228" s="18">
        <v>99.276991026079003</v>
      </c>
      <c r="K228" s="43">
        <v>5.55</v>
      </c>
      <c r="M228" t="e">
        <f>C228-J229</f>
        <v>#REF!</v>
      </c>
      <c r="N228" t="e">
        <f>D228-#REF!</f>
        <v>#REF!</v>
      </c>
      <c r="O228" s="141" t="e">
        <f>E228-K229</f>
        <v>#REF!</v>
      </c>
    </row>
    <row r="229" spans="1:17" x14ac:dyDescent="0.35">
      <c r="A229" s="136" t="s">
        <v>311</v>
      </c>
      <c r="C229" s="18">
        <f>Publish!H207</f>
        <v>91.941766242126889</v>
      </c>
      <c r="D229" s="18">
        <f>Publish!I207</f>
        <v>91.987760122187979</v>
      </c>
      <c r="E229" s="43">
        <f>Publish!J207</f>
        <v>6.1567999999999996</v>
      </c>
      <c r="H229" t="s">
        <v>311</v>
      </c>
      <c r="I229" s="18">
        <v>99.227352530565994</v>
      </c>
      <c r="J229" s="18">
        <v>99.276991026079003</v>
      </c>
      <c r="K229" s="43">
        <v>5.55</v>
      </c>
      <c r="M229">
        <f>C229-J229</f>
        <v>-7.3352247839521141</v>
      </c>
      <c r="N229" t="e">
        <f>D229-#REF!</f>
        <v>#REF!</v>
      </c>
      <c r="O229" s="141">
        <f>E229-K229</f>
        <v>0.60679999999999978</v>
      </c>
    </row>
    <row r="230" spans="1:17" x14ac:dyDescent="0.35">
      <c r="A230" t="s">
        <v>319</v>
      </c>
      <c r="C230" s="18" t="e">
        <f>Publish!#REF!</f>
        <v>#REF!</v>
      </c>
      <c r="D230" s="18" t="e">
        <f>Publish!#REF!</f>
        <v>#REF!</v>
      </c>
      <c r="E230" s="43" t="e">
        <f>Publish!#REF!</f>
        <v>#REF!</v>
      </c>
      <c r="H230" t="s">
        <v>319</v>
      </c>
      <c r="I230" s="18">
        <v>99.95</v>
      </c>
      <c r="J230" s="18">
        <v>100</v>
      </c>
      <c r="K230" s="43">
        <v>5.55</v>
      </c>
      <c r="M230" t="e">
        <f>C230-J231</f>
        <v>#REF!</v>
      </c>
      <c r="N230" t="e">
        <f>D230-#REF!</f>
        <v>#REF!</v>
      </c>
      <c r="O230" s="141" t="e">
        <f>E230-K231</f>
        <v>#REF!</v>
      </c>
    </row>
    <row r="231" spans="1:17" x14ac:dyDescent="0.35">
      <c r="A231" t="s">
        <v>322</v>
      </c>
      <c r="C231" s="18" t="e">
        <f>Publish!#REF!</f>
        <v>#REF!</v>
      </c>
      <c r="D231" s="18" t="e">
        <f>Publish!#REF!</f>
        <v>#REF!</v>
      </c>
      <c r="E231" s="43" t="e">
        <f>Publish!#REF!</f>
        <v>#REF!</v>
      </c>
      <c r="H231" t="s">
        <v>322</v>
      </c>
      <c r="I231" s="18">
        <v>99.95</v>
      </c>
      <c r="J231" s="18">
        <v>100</v>
      </c>
      <c r="K231" s="43">
        <v>5.55</v>
      </c>
      <c r="M231" t="e">
        <f>C231-J231</f>
        <v>#REF!</v>
      </c>
      <c r="N231" t="e">
        <f>D231-#REF!</f>
        <v>#REF!</v>
      </c>
      <c r="O231" s="141" t="e">
        <f>E231-K231</f>
        <v>#REF!</v>
      </c>
    </row>
    <row r="232" spans="1:17" x14ac:dyDescent="0.35">
      <c r="A232" t="s">
        <v>330</v>
      </c>
      <c r="C232" s="18">
        <f>Publish!H208</f>
        <v>92.51501278364924</v>
      </c>
      <c r="D232" s="18">
        <f>Publish!I208</f>
        <v>92.561293430364415</v>
      </c>
      <c r="E232" s="43">
        <f>Publish!J208</f>
        <v>6.1567999999999996</v>
      </c>
      <c r="H232" s="168"/>
      <c r="I232" s="170"/>
      <c r="J232" s="170"/>
      <c r="K232" s="171"/>
      <c r="Q232" t="s">
        <v>336</v>
      </c>
    </row>
  </sheetData>
  <sheetProtection password="EF63" sheet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L237"/>
  <sheetViews>
    <sheetView workbookViewId="0">
      <selection activeCell="P8" sqref="P8"/>
    </sheetView>
  </sheetViews>
  <sheetFormatPr defaultRowHeight="14.5" x14ac:dyDescent="0.35"/>
  <cols>
    <col min="1" max="1" width="16.7265625" bestFit="1" customWidth="1"/>
    <col min="2" max="3" width="10.54296875" bestFit="1" customWidth="1"/>
  </cols>
  <sheetData>
    <row r="1" spans="1:12" x14ac:dyDescent="0.35">
      <c r="A1" t="s">
        <v>343</v>
      </c>
      <c r="F1" t="s">
        <v>347</v>
      </c>
      <c r="J1" t="s">
        <v>348</v>
      </c>
    </row>
    <row r="2" spans="1:12" x14ac:dyDescent="0.35">
      <c r="B2" t="s">
        <v>344</v>
      </c>
      <c r="C2" t="s">
        <v>345</v>
      </c>
      <c r="D2" t="s">
        <v>346</v>
      </c>
      <c r="F2" t="s">
        <v>344</v>
      </c>
      <c r="G2" t="s">
        <v>345</v>
      </c>
      <c r="H2" t="s">
        <v>346</v>
      </c>
      <c r="J2" t="s">
        <v>344</v>
      </c>
      <c r="K2" t="s">
        <v>345</v>
      </c>
      <c r="L2" t="s">
        <v>346</v>
      </c>
    </row>
    <row r="3" spans="1:12" x14ac:dyDescent="0.35">
      <c r="A3" s="1" t="s">
        <v>17</v>
      </c>
      <c r="B3" s="18">
        <v>99.997081512366393</v>
      </c>
      <c r="C3" s="18">
        <v>100.04710506489883</v>
      </c>
      <c r="D3" s="43">
        <v>4.71652827629448</v>
      </c>
      <c r="F3">
        <v>100.051992034154</v>
      </c>
      <c r="G3">
        <v>100.102043055682</v>
      </c>
      <c r="H3" s="43">
        <v>4.7139397518340003</v>
      </c>
      <c r="J3" s="18">
        <f>B3-F3</f>
        <v>-5.4910521787604694E-2</v>
      </c>
      <c r="K3" s="18">
        <f>C3-G3</f>
        <v>-5.4937990783173518E-2</v>
      </c>
      <c r="L3" s="171">
        <f>D3-H3</f>
        <v>2.5885244604797464E-3</v>
      </c>
    </row>
    <row r="4" spans="1:12" x14ac:dyDescent="0.35">
      <c r="A4" s="1" t="s">
        <v>28</v>
      </c>
      <c r="B4" s="18">
        <v>100.06895446950402</v>
      </c>
      <c r="C4" s="18">
        <v>100.11901397649225</v>
      </c>
      <c r="D4" s="43">
        <v>4.7443535561739463</v>
      </c>
      <c r="F4">
        <v>100.12443592747501</v>
      </c>
      <c r="G4">
        <v>100.17452318907</v>
      </c>
      <c r="H4" s="43">
        <v>4.7417245910270003</v>
      </c>
      <c r="J4" s="18">
        <f t="shared" ref="J4:J67" si="0">B4-F4</f>
        <v>-5.5481457970984138E-2</v>
      </c>
      <c r="K4" s="18">
        <f t="shared" ref="K4:K67" si="1">C4-G4</f>
        <v>-5.5509212577746325E-2</v>
      </c>
      <c r="L4" s="43">
        <f t="shared" ref="L4:L67" si="2">D4-H4</f>
        <v>2.628965146945994E-3</v>
      </c>
    </row>
    <row r="5" spans="1:12" x14ac:dyDescent="0.35">
      <c r="A5" s="1" t="s">
        <v>38</v>
      </c>
      <c r="B5" s="18">
        <v>100.34285340670336</v>
      </c>
      <c r="C5" s="18">
        <v>100.39304993166918</v>
      </c>
      <c r="D5" s="43">
        <v>4.5446373061734731</v>
      </c>
      <c r="F5">
        <v>100.371538715752</v>
      </c>
      <c r="G5">
        <v>100.42174959054699</v>
      </c>
      <c r="H5" s="43">
        <v>4.5433384885269996</v>
      </c>
      <c r="J5" s="18">
        <f t="shared" si="0"/>
        <v>-2.8685309048640306E-2</v>
      </c>
      <c r="K5" s="18">
        <f t="shared" si="1"/>
        <v>-2.869965887781234E-2</v>
      </c>
      <c r="L5" s="43">
        <f t="shared" si="2"/>
        <v>1.298817646473438E-3</v>
      </c>
    </row>
    <row r="6" spans="1:12" x14ac:dyDescent="0.35">
      <c r="A6" s="1" t="s">
        <v>22</v>
      </c>
      <c r="B6" s="18">
        <v>100.48276150382637</v>
      </c>
      <c r="C6" s="18">
        <v>100.53302801783528</v>
      </c>
      <c r="D6" s="43">
        <v>4.6937310981649336</v>
      </c>
      <c r="F6">
        <v>100.537501490891</v>
      </c>
      <c r="G6">
        <v>100.58779538858499</v>
      </c>
      <c r="H6" s="43">
        <v>4.6911754868179996</v>
      </c>
      <c r="J6" s="18">
        <f t="shared" si="0"/>
        <v>-5.4739987064635898E-2</v>
      </c>
      <c r="K6" s="18">
        <f t="shared" si="1"/>
        <v>-5.4767370749715383E-2</v>
      </c>
      <c r="L6" s="43">
        <f t="shared" si="2"/>
        <v>2.5556113469340502E-3</v>
      </c>
    </row>
    <row r="7" spans="1:12" x14ac:dyDescent="0.35">
      <c r="A7" s="1" t="s">
        <v>163</v>
      </c>
      <c r="B7" s="18">
        <v>100.42450875809335</v>
      </c>
      <c r="C7" s="18">
        <v>100.47474613115892</v>
      </c>
      <c r="D7" s="43">
        <v>4.2415832476319828</v>
      </c>
      <c r="F7">
        <v>100.47054998346999</v>
      </c>
      <c r="G7">
        <v>100.520810388664</v>
      </c>
      <c r="H7" s="43">
        <v>4.2396385221350004</v>
      </c>
      <c r="J7" s="18">
        <f t="shared" si="0"/>
        <v>-4.6041225376640682E-2</v>
      </c>
      <c r="K7" s="18">
        <f t="shared" si="1"/>
        <v>-4.6064257505079809E-2</v>
      </c>
      <c r="L7" s="43">
        <f t="shared" si="2"/>
        <v>1.9447254969824357E-3</v>
      </c>
    </row>
    <row r="8" spans="1:12" x14ac:dyDescent="0.35">
      <c r="A8" s="1" t="s">
        <v>191</v>
      </c>
      <c r="B8" s="18">
        <v>100.28806088664383</v>
      </c>
      <c r="C8" s="18">
        <v>100.33823000164465</v>
      </c>
      <c r="D8" s="43">
        <v>1.62</v>
      </c>
      <c r="F8">
        <v>100.314298182618</v>
      </c>
      <c r="G8">
        <v>100.364480422829</v>
      </c>
      <c r="H8" s="43">
        <v>1.62</v>
      </c>
      <c r="J8" s="18">
        <f t="shared" si="0"/>
        <v>-2.6237295974169683E-2</v>
      </c>
      <c r="K8" s="18">
        <f t="shared" si="1"/>
        <v>-2.625042118435772E-2</v>
      </c>
      <c r="L8" s="43">
        <f t="shared" si="2"/>
        <v>0</v>
      </c>
    </row>
    <row r="9" spans="1:12" x14ac:dyDescent="0.35">
      <c r="A9" s="1" t="s">
        <v>131</v>
      </c>
      <c r="B9" s="18">
        <v>100.60682373617604</v>
      </c>
      <c r="C9" s="18">
        <v>100.6571523123322</v>
      </c>
      <c r="D9" s="43">
        <v>4.2636483363678455</v>
      </c>
      <c r="F9">
        <v>100.65459774177</v>
      </c>
      <c r="G9">
        <v>100.704950216878</v>
      </c>
      <c r="H9" s="43">
        <v>4.2616246676629999</v>
      </c>
      <c r="J9" s="18">
        <f t="shared" si="0"/>
        <v>-4.777400559396483E-2</v>
      </c>
      <c r="K9" s="18">
        <f t="shared" si="1"/>
        <v>-4.7797904545802794E-2</v>
      </c>
      <c r="L9" s="43">
        <f t="shared" si="2"/>
        <v>2.0236687048456048E-3</v>
      </c>
    </row>
    <row r="10" spans="1:12" x14ac:dyDescent="0.35">
      <c r="A10" s="1" t="s">
        <v>61</v>
      </c>
      <c r="B10" s="18">
        <v>100.65815225882537</v>
      </c>
      <c r="C10" s="18">
        <v>100.7085065120814</v>
      </c>
      <c r="D10" s="43">
        <v>4.3752510613107027</v>
      </c>
      <c r="F10">
        <v>100.70809517697001</v>
      </c>
      <c r="G10">
        <v>100.758474414177</v>
      </c>
      <c r="H10" s="43">
        <v>4.3730812972489996</v>
      </c>
      <c r="J10" s="18">
        <f t="shared" si="0"/>
        <v>-4.994291814463736E-2</v>
      </c>
      <c r="K10" s="18">
        <f t="shared" si="1"/>
        <v>-4.9967902095602312E-2</v>
      </c>
      <c r="L10" s="171">
        <f t="shared" si="2"/>
        <v>2.1697640617031055E-3</v>
      </c>
    </row>
    <row r="11" spans="1:12" x14ac:dyDescent="0.35">
      <c r="A11" s="1" t="s">
        <v>25</v>
      </c>
      <c r="B11" s="18">
        <v>100.76624386965473</v>
      </c>
      <c r="C11" s="18">
        <v>100.8166521957526</v>
      </c>
      <c r="D11" s="43">
        <v>4.6805263785567366</v>
      </c>
      <c r="F11">
        <v>100.82211283624</v>
      </c>
      <c r="G11">
        <v>100.87254911079501</v>
      </c>
      <c r="H11" s="43">
        <v>4.6779327394779999</v>
      </c>
      <c r="J11" s="18">
        <f t="shared" si="0"/>
        <v>-5.5868966585265412E-2</v>
      </c>
      <c r="K11" s="18">
        <f t="shared" si="1"/>
        <v>-5.5896915042410455E-2</v>
      </c>
      <c r="L11" s="43">
        <f t="shared" si="2"/>
        <v>2.5936390787366648E-3</v>
      </c>
    </row>
    <row r="12" spans="1:12" x14ac:dyDescent="0.35">
      <c r="A12" s="1" t="s">
        <v>293</v>
      </c>
      <c r="B12" s="18">
        <v>100.16919937708781</v>
      </c>
      <c r="C12" s="18">
        <v>100.2193090316036</v>
      </c>
      <c r="D12" s="43">
        <v>1.62</v>
      </c>
      <c r="F12">
        <v>100.18363868621201</v>
      </c>
      <c r="G12">
        <v>100.23375556399399</v>
      </c>
      <c r="H12" s="43">
        <v>1.62</v>
      </c>
      <c r="J12" s="18">
        <f t="shared" si="0"/>
        <v>-1.443930912419944E-2</v>
      </c>
      <c r="K12" s="18">
        <f t="shared" si="1"/>
        <v>-1.4446532390394395E-2</v>
      </c>
      <c r="L12" s="43">
        <f t="shared" si="2"/>
        <v>0</v>
      </c>
    </row>
    <row r="13" spans="1:12" x14ac:dyDescent="0.35">
      <c r="A13" s="1" t="s">
        <v>180</v>
      </c>
      <c r="B13" s="18">
        <v>100.50082694474827</v>
      </c>
      <c r="C13" s="18">
        <v>100.55110249599626</v>
      </c>
      <c r="D13" s="43">
        <v>1.62</v>
      </c>
      <c r="F13">
        <v>100.53677163587</v>
      </c>
      <c r="G13">
        <v>100.587065168454</v>
      </c>
      <c r="H13" s="43">
        <v>1.62</v>
      </c>
      <c r="J13" s="18">
        <f t="shared" si="0"/>
        <v>-3.5944691121727601E-2</v>
      </c>
      <c r="K13" s="18">
        <f t="shared" si="1"/>
        <v>-3.5962672457742428E-2</v>
      </c>
      <c r="L13" s="43">
        <f t="shared" si="2"/>
        <v>0</v>
      </c>
    </row>
    <row r="14" spans="1:12" x14ac:dyDescent="0.35">
      <c r="A14" s="1" t="s">
        <v>19</v>
      </c>
      <c r="B14" s="18">
        <v>100.99757771722072</v>
      </c>
      <c r="C14" s="18">
        <v>101.04810176810477</v>
      </c>
      <c r="D14" s="43">
        <v>4.6698056840583275</v>
      </c>
      <c r="F14">
        <v>101.053368243153</v>
      </c>
      <c r="G14">
        <v>101.103920203255</v>
      </c>
      <c r="H14" s="43">
        <v>4.667227532339</v>
      </c>
      <c r="J14" s="18">
        <f t="shared" si="0"/>
        <v>-5.5790525932280843E-2</v>
      </c>
      <c r="K14" s="18">
        <f t="shared" si="1"/>
        <v>-5.5818435150229107E-2</v>
      </c>
      <c r="L14" s="43">
        <f t="shared" si="2"/>
        <v>2.578151719327515E-3</v>
      </c>
    </row>
    <row r="15" spans="1:12" x14ac:dyDescent="0.35">
      <c r="A15" s="1" t="s">
        <v>31</v>
      </c>
      <c r="B15" s="18">
        <v>101.16169819452627</v>
      </c>
      <c r="C15" s="18">
        <v>101.21230434669961</v>
      </c>
      <c r="D15" s="43">
        <v>4.6931052806870426</v>
      </c>
      <c r="F15">
        <v>101.192188106798</v>
      </c>
      <c r="G15">
        <v>101.242809511554</v>
      </c>
      <c r="H15" s="43">
        <v>4.6916912153229999</v>
      </c>
      <c r="J15" s="18">
        <f t="shared" si="0"/>
        <v>-3.0489912271733033E-2</v>
      </c>
      <c r="K15" s="18">
        <f t="shared" si="1"/>
        <v>-3.0505164854389477E-2</v>
      </c>
      <c r="L15" s="43">
        <f t="shared" si="2"/>
        <v>1.4140653640426493E-3</v>
      </c>
    </row>
    <row r="16" spans="1:12" x14ac:dyDescent="0.35">
      <c r="A16" s="1" t="s">
        <v>313</v>
      </c>
      <c r="B16" s="18">
        <v>100.37739321151486</v>
      </c>
      <c r="C16" s="18">
        <v>100.42760701502236</v>
      </c>
      <c r="D16" s="43">
        <v>1.7762</v>
      </c>
      <c r="F16">
        <v>100.388959988165</v>
      </c>
      <c r="G16">
        <v>100.43917957795399</v>
      </c>
      <c r="H16" s="43">
        <v>1.7762</v>
      </c>
      <c r="J16" s="18">
        <f t="shared" si="0"/>
        <v>-1.1566776650141719E-2</v>
      </c>
      <c r="K16" s="18">
        <f t="shared" si="1"/>
        <v>-1.1572562931633001E-2</v>
      </c>
      <c r="L16" s="43">
        <f t="shared" si="2"/>
        <v>0</v>
      </c>
    </row>
    <row r="17" spans="1:12" x14ac:dyDescent="0.35">
      <c r="A17" s="1" t="s">
        <v>34</v>
      </c>
      <c r="B17" s="18">
        <v>100.79173294418226</v>
      </c>
      <c r="C17" s="18">
        <v>100.84215402119285</v>
      </c>
      <c r="D17" s="43">
        <v>4.7413207764236951</v>
      </c>
      <c r="F17">
        <v>100.84878580796</v>
      </c>
      <c r="G17">
        <v>100.899235425673</v>
      </c>
      <c r="H17" s="43">
        <v>4.7386384840569997</v>
      </c>
      <c r="J17" s="18">
        <f t="shared" si="0"/>
        <v>-5.7052863777741436E-2</v>
      </c>
      <c r="K17" s="18">
        <f t="shared" si="1"/>
        <v>-5.708140448014376E-2</v>
      </c>
      <c r="L17" s="43">
        <f t="shared" si="2"/>
        <v>2.6822923666953713E-3</v>
      </c>
    </row>
    <row r="18" spans="1:12" x14ac:dyDescent="0.35">
      <c r="A18" s="1" t="s">
        <v>320</v>
      </c>
      <c r="B18" s="18">
        <v>100.45370993523967</v>
      </c>
      <c r="C18" s="18">
        <v>100.50396191619777</v>
      </c>
      <c r="D18" s="43">
        <v>1.7762</v>
      </c>
      <c r="F18">
        <v>100.465823253637</v>
      </c>
      <c r="G18">
        <v>100.51608129428401</v>
      </c>
      <c r="H18" s="43">
        <v>1.7762</v>
      </c>
      <c r="J18" s="18">
        <f t="shared" si="0"/>
        <v>-1.2113318397325656E-2</v>
      </c>
      <c r="K18" s="18">
        <f t="shared" si="1"/>
        <v>-1.2119378086239863E-2</v>
      </c>
      <c r="L18" s="43">
        <f t="shared" si="2"/>
        <v>0</v>
      </c>
    </row>
    <row r="19" spans="1:12" x14ac:dyDescent="0.35">
      <c r="A19" s="1" t="s">
        <v>147</v>
      </c>
      <c r="B19" s="18">
        <v>101.06211098039087</v>
      </c>
      <c r="C19" s="18">
        <v>101.11266731404788</v>
      </c>
      <c r="D19" s="43">
        <v>4.2264120940722902</v>
      </c>
      <c r="F19">
        <v>101.10938278624801</v>
      </c>
      <c r="G19">
        <v>101.159962767632</v>
      </c>
      <c r="H19" s="43">
        <v>4.224436113936</v>
      </c>
      <c r="J19" s="18">
        <f t="shared" si="0"/>
        <v>-4.7271805857135973E-2</v>
      </c>
      <c r="K19" s="18">
        <f t="shared" si="1"/>
        <v>-4.7295453584112579E-2</v>
      </c>
      <c r="L19" s="171">
        <f t="shared" si="2"/>
        <v>1.9759801362901896E-3</v>
      </c>
    </row>
    <row r="20" spans="1:12" x14ac:dyDescent="0.35">
      <c r="A20" s="1" t="s">
        <v>67</v>
      </c>
      <c r="B20" s="18">
        <v>101.12139746328999</v>
      </c>
      <c r="C20" s="18">
        <v>101.1719834550175</v>
      </c>
      <c r="D20" s="43">
        <v>4.3243196887062982</v>
      </c>
      <c r="F20">
        <v>101.170587034295</v>
      </c>
      <c r="G20">
        <v>101.221197633112</v>
      </c>
      <c r="H20" s="43">
        <v>4.3222171860260001</v>
      </c>
      <c r="J20" s="18">
        <f t="shared" si="0"/>
        <v>-4.9189571005001653E-2</v>
      </c>
      <c r="K20" s="18">
        <f t="shared" si="1"/>
        <v>-4.9214178094501904E-2</v>
      </c>
      <c r="L20" s="43">
        <f t="shared" si="2"/>
        <v>2.1025026802981017E-3</v>
      </c>
    </row>
    <row r="21" spans="1:12" x14ac:dyDescent="0.35">
      <c r="A21" s="1" t="s">
        <v>236</v>
      </c>
      <c r="B21" s="18">
        <v>100.51935548346384</v>
      </c>
      <c r="C21" s="18">
        <v>100.56964030361564</v>
      </c>
      <c r="D21" s="43">
        <v>2.42</v>
      </c>
      <c r="F21">
        <v>100.530141339427</v>
      </c>
      <c r="G21">
        <v>100.580431555205</v>
      </c>
      <c r="H21" s="43">
        <v>2.42</v>
      </c>
      <c r="J21" s="18">
        <f t="shared" si="0"/>
        <v>-1.0785855963163726E-2</v>
      </c>
      <c r="K21" s="18">
        <f t="shared" si="1"/>
        <v>-1.0791251589353124E-2</v>
      </c>
      <c r="L21" s="43">
        <f t="shared" si="2"/>
        <v>0</v>
      </c>
    </row>
    <row r="22" spans="1:12" x14ac:dyDescent="0.35">
      <c r="A22" s="1" t="s">
        <v>156</v>
      </c>
      <c r="B22" s="18">
        <v>101.58342126636461</v>
      </c>
      <c r="C22" s="18">
        <v>101.63423838555738</v>
      </c>
      <c r="D22" s="43">
        <v>2.42</v>
      </c>
      <c r="F22">
        <v>101.614194092129</v>
      </c>
      <c r="G22">
        <v>101.665026605432</v>
      </c>
      <c r="H22" s="43">
        <v>2.42</v>
      </c>
      <c r="J22" s="18">
        <f t="shared" si="0"/>
        <v>-3.0772825764387335E-2</v>
      </c>
      <c r="K22" s="18">
        <f t="shared" si="1"/>
        <v>-3.0788219874622769E-2</v>
      </c>
      <c r="L22" s="43">
        <f t="shared" si="2"/>
        <v>0</v>
      </c>
    </row>
    <row r="23" spans="1:12" x14ac:dyDescent="0.35">
      <c r="A23" s="1" t="s">
        <v>175</v>
      </c>
      <c r="B23" s="18">
        <v>100.02260533898111</v>
      </c>
      <c r="C23" s="18">
        <v>100.07264165981101</v>
      </c>
      <c r="D23" s="43">
        <v>4.2586254637779772</v>
      </c>
      <c r="F23">
        <v>100.068787878812</v>
      </c>
      <c r="G23">
        <v>100.118847302463</v>
      </c>
      <c r="H23" s="43">
        <v>4.2566600743269998</v>
      </c>
      <c r="J23" s="18">
        <f t="shared" si="0"/>
        <v>-4.6182539830894598E-2</v>
      </c>
      <c r="K23" s="18">
        <f t="shared" si="1"/>
        <v>-4.620564265198368E-2</v>
      </c>
      <c r="L23" s="43">
        <f t="shared" si="2"/>
        <v>1.9653894509774616E-3</v>
      </c>
    </row>
    <row r="24" spans="1:12" x14ac:dyDescent="0.35">
      <c r="A24" s="1" t="s">
        <v>56</v>
      </c>
      <c r="B24" s="18">
        <v>100.04910559704992</v>
      </c>
      <c r="C24" s="18">
        <v>100.09915517463723</v>
      </c>
      <c r="D24" s="43">
        <v>4.433104347642244</v>
      </c>
      <c r="F24">
        <v>100.098632298211</v>
      </c>
      <c r="G24">
        <v>100.148706651537</v>
      </c>
      <c r="H24" s="43">
        <v>4.4309109407070002</v>
      </c>
      <c r="J24" s="18">
        <f t="shared" si="0"/>
        <v>-4.9526701161084929E-2</v>
      </c>
      <c r="K24" s="18">
        <f t="shared" si="1"/>
        <v>-4.9551476899765134E-2</v>
      </c>
      <c r="L24" s="43">
        <f t="shared" si="2"/>
        <v>2.1934069352438357E-3</v>
      </c>
    </row>
    <row r="25" spans="1:12" x14ac:dyDescent="0.35">
      <c r="A25" s="1" t="s">
        <v>27</v>
      </c>
      <c r="B25" s="18">
        <v>100.07023172595397</v>
      </c>
      <c r="C25" s="18">
        <v>100.12029187188992</v>
      </c>
      <c r="D25" s="43">
        <v>4.7755054550958596</v>
      </c>
      <c r="F25">
        <v>100.12630890807399</v>
      </c>
      <c r="G25">
        <v>100.17639710662699</v>
      </c>
      <c r="H25" s="43">
        <v>4.7728308644509996</v>
      </c>
      <c r="J25" s="18">
        <f t="shared" si="0"/>
        <v>-5.6077182120020552E-2</v>
      </c>
      <c r="K25" s="18">
        <f t="shared" si="1"/>
        <v>-5.6105234737074738E-2</v>
      </c>
      <c r="L25" s="171">
        <f t="shared" si="2"/>
        <v>2.6745906448599754E-3</v>
      </c>
    </row>
    <row r="26" spans="1:12" x14ac:dyDescent="0.35">
      <c r="A26" s="1" t="s">
        <v>140</v>
      </c>
      <c r="B26" s="18">
        <v>100.15616154196508</v>
      </c>
      <c r="C26" s="18">
        <v>100.20626467430222</v>
      </c>
      <c r="D26" s="43">
        <v>4.2724374707661585</v>
      </c>
      <c r="F26">
        <v>100.202669789903</v>
      </c>
      <c r="G26">
        <v>100.25279618799701</v>
      </c>
      <c r="H26" s="43">
        <v>4.2704544539300002</v>
      </c>
      <c r="J26" s="18">
        <f t="shared" si="0"/>
        <v>-4.6508247937921965E-2</v>
      </c>
      <c r="K26" s="18">
        <f t="shared" si="1"/>
        <v>-4.6531513694787918E-2</v>
      </c>
      <c r="L26" s="43">
        <f t="shared" si="2"/>
        <v>1.9830168361583134E-3</v>
      </c>
    </row>
    <row r="27" spans="1:12" x14ac:dyDescent="0.35">
      <c r="A27" s="1" t="s">
        <v>37</v>
      </c>
      <c r="B27" s="18">
        <v>100.34736208089612</v>
      </c>
      <c r="C27" s="18">
        <v>100.39756086132678</v>
      </c>
      <c r="D27" s="43">
        <v>4.5755593667709471</v>
      </c>
      <c r="F27">
        <v>100.376639619863</v>
      </c>
      <c r="G27">
        <v>100.426853046386</v>
      </c>
      <c r="H27" s="43">
        <v>4.5742247821689999</v>
      </c>
      <c r="J27" s="18">
        <f t="shared" si="0"/>
        <v>-2.9277538966880456E-2</v>
      </c>
      <c r="K27" s="18">
        <f t="shared" si="1"/>
        <v>-2.9292185059219378E-2</v>
      </c>
      <c r="L27" s="171">
        <f t="shared" si="2"/>
        <v>1.3345846019472418E-3</v>
      </c>
    </row>
    <row r="28" spans="1:12" x14ac:dyDescent="0.35">
      <c r="A28" s="1" t="s">
        <v>21</v>
      </c>
      <c r="B28" s="18">
        <v>100.48854404276827</v>
      </c>
      <c r="C28" s="18">
        <v>100.53881344949301</v>
      </c>
      <c r="D28" s="43">
        <v>4.7245435240651865</v>
      </c>
      <c r="F28">
        <v>100.54387817206</v>
      </c>
      <c r="G28">
        <v>100.59417525969</v>
      </c>
      <c r="H28" s="43">
        <v>4.7219433806559996</v>
      </c>
      <c r="J28" s="18">
        <f t="shared" si="0"/>
        <v>-5.5334129291736645E-2</v>
      </c>
      <c r="K28" s="18">
        <f t="shared" si="1"/>
        <v>-5.5361810196998817E-2</v>
      </c>
      <c r="L28" s="43">
        <f t="shared" si="2"/>
        <v>2.6001434091869058E-3</v>
      </c>
    </row>
    <row r="29" spans="1:12" x14ac:dyDescent="0.35">
      <c r="A29" s="1" t="s">
        <v>253</v>
      </c>
      <c r="B29" s="18">
        <v>100.67141155998064</v>
      </c>
      <c r="C29" s="18">
        <v>100.72177244620374</v>
      </c>
      <c r="D29" s="43">
        <v>2.42</v>
      </c>
      <c r="F29">
        <v>100.68231777554401</v>
      </c>
      <c r="G29">
        <v>100.732684117603</v>
      </c>
      <c r="H29" s="43">
        <v>2.42</v>
      </c>
      <c r="J29" s="18">
        <f t="shared" si="0"/>
        <v>-1.0906215563366572E-2</v>
      </c>
      <c r="K29" s="18">
        <f t="shared" si="1"/>
        <v>-1.0911671399256306E-2</v>
      </c>
      <c r="L29" s="43">
        <f t="shared" si="2"/>
        <v>0</v>
      </c>
    </row>
    <row r="30" spans="1:12" x14ac:dyDescent="0.35">
      <c r="A30" s="1" t="s">
        <v>24</v>
      </c>
      <c r="B30" s="18">
        <v>100.77491241256027</v>
      </c>
      <c r="C30" s="18">
        <v>100.82532507509781</v>
      </c>
      <c r="D30" s="43">
        <v>4.7111179621410129</v>
      </c>
      <c r="F30">
        <v>100.83137470983</v>
      </c>
      <c r="G30">
        <v>100.88181561763901</v>
      </c>
      <c r="H30" s="43">
        <v>4.708479888986</v>
      </c>
      <c r="J30" s="18">
        <f t="shared" si="0"/>
        <v>-5.6462297269732176E-2</v>
      </c>
      <c r="K30" s="18">
        <f t="shared" si="1"/>
        <v>-5.6490542541197897E-2</v>
      </c>
      <c r="L30" s="43">
        <f t="shared" si="2"/>
        <v>2.6380731550128544E-3</v>
      </c>
    </row>
    <row r="31" spans="1:12" x14ac:dyDescent="0.35">
      <c r="A31" s="1" t="s">
        <v>144</v>
      </c>
      <c r="B31" s="18">
        <v>100.75357448543802</v>
      </c>
      <c r="C31" s="18">
        <v>100.80397647367485</v>
      </c>
      <c r="D31" s="43">
        <v>4.24710428077017</v>
      </c>
      <c r="F31">
        <v>100.780575226463</v>
      </c>
      <c r="G31">
        <v>100.83099072182399</v>
      </c>
      <c r="H31" s="43">
        <v>4.2459664130560002</v>
      </c>
      <c r="J31" s="18">
        <f t="shared" si="0"/>
        <v>-2.7000741024977515E-2</v>
      </c>
      <c r="K31" s="18">
        <f t="shared" si="1"/>
        <v>-2.7014248149143327E-2</v>
      </c>
      <c r="L31" s="43">
        <f t="shared" si="2"/>
        <v>1.1378677141697935E-3</v>
      </c>
    </row>
    <row r="32" spans="1:12" x14ac:dyDescent="0.35">
      <c r="A32" s="1" t="s">
        <v>99</v>
      </c>
      <c r="B32" s="18">
        <v>100.89884741359907</v>
      </c>
      <c r="C32" s="18">
        <v>100.94932207463638</v>
      </c>
      <c r="D32" s="43">
        <v>4.302901605211841</v>
      </c>
      <c r="F32">
        <v>100.947516176836</v>
      </c>
      <c r="G32">
        <v>100.998015184428</v>
      </c>
      <c r="H32" s="43">
        <v>4.3008270925599996</v>
      </c>
      <c r="J32" s="18">
        <f t="shared" si="0"/>
        <v>-4.8668763236932477E-2</v>
      </c>
      <c r="K32" s="18">
        <f t="shared" si="1"/>
        <v>-4.869310979161412E-2</v>
      </c>
      <c r="L32" s="43">
        <f t="shared" si="2"/>
        <v>2.0745126518413315E-3</v>
      </c>
    </row>
    <row r="33" spans="1:12" x14ac:dyDescent="0.35">
      <c r="A33" s="1" t="s">
        <v>42</v>
      </c>
      <c r="B33" s="18">
        <v>101.03701486877418</v>
      </c>
      <c r="C33" s="18">
        <v>101.08755864809822</v>
      </c>
      <c r="D33" s="43">
        <v>4.5443277703357845</v>
      </c>
      <c r="F33">
        <v>101.090406942309</v>
      </c>
      <c r="G33">
        <v>101.14097743102499</v>
      </c>
      <c r="H33" s="43">
        <v>4.541927630799</v>
      </c>
      <c r="J33" s="18">
        <f t="shared" si="0"/>
        <v>-5.3392073534823226E-2</v>
      </c>
      <c r="K33" s="18">
        <f t="shared" si="1"/>
        <v>-5.3418782926769381E-2</v>
      </c>
      <c r="L33" s="43">
        <f t="shared" si="2"/>
        <v>2.4001395367845291E-3</v>
      </c>
    </row>
    <row r="34" spans="1:12" x14ac:dyDescent="0.35">
      <c r="A34" s="1" t="s">
        <v>30</v>
      </c>
      <c r="B34" s="18">
        <v>101.17443125276117</v>
      </c>
      <c r="C34" s="18">
        <v>101.22504377464848</v>
      </c>
      <c r="D34" s="43">
        <v>4.7233864483617545</v>
      </c>
      <c r="F34">
        <v>101.205509444594</v>
      </c>
      <c r="G34">
        <v>101.25613751335101</v>
      </c>
      <c r="H34" s="43">
        <v>4.721935990665</v>
      </c>
      <c r="J34" s="18">
        <f t="shared" si="0"/>
        <v>-3.1078191832833113E-2</v>
      </c>
      <c r="K34" s="18">
        <f t="shared" si="1"/>
        <v>-3.109373870252341E-2</v>
      </c>
      <c r="L34" s="43">
        <f t="shared" si="2"/>
        <v>1.450457696754448E-3</v>
      </c>
    </row>
    <row r="35" spans="1:12" x14ac:dyDescent="0.35">
      <c r="A35" s="1" t="s">
        <v>77</v>
      </c>
      <c r="B35" s="18">
        <v>99.970987245817994</v>
      </c>
      <c r="C35" s="18">
        <v>100.02099774469033</v>
      </c>
      <c r="D35" s="43">
        <v>4.4053249811076878</v>
      </c>
      <c r="F35">
        <v>100.019945203714</v>
      </c>
      <c r="G35">
        <v>100.06998019381101</v>
      </c>
      <c r="H35" s="43">
        <v>4.4031686540420001</v>
      </c>
      <c r="J35" s="18">
        <f t="shared" si="0"/>
        <v>-4.8957957896007542E-2</v>
      </c>
      <c r="K35" s="18">
        <f t="shared" si="1"/>
        <v>-4.8982449120671845E-2</v>
      </c>
      <c r="L35" s="171">
        <f t="shared" si="2"/>
        <v>2.1563270656876909E-3</v>
      </c>
    </row>
    <row r="36" spans="1:12" x14ac:dyDescent="0.35">
      <c r="A36" s="1" t="s">
        <v>263</v>
      </c>
      <c r="B36" s="18">
        <v>100.54618388109492</v>
      </c>
      <c r="C36" s="18">
        <v>100.59648212215599</v>
      </c>
      <c r="D36" s="43">
        <v>2.6399999999999997</v>
      </c>
      <c r="F36">
        <v>100.553118634752</v>
      </c>
      <c r="G36">
        <v>100.603420344924</v>
      </c>
      <c r="H36" s="43">
        <v>2.64</v>
      </c>
      <c r="J36" s="18">
        <f t="shared" si="0"/>
        <v>-6.9347536570774082E-3</v>
      </c>
      <c r="K36" s="18">
        <f t="shared" si="1"/>
        <v>-6.9382227680137021E-3</v>
      </c>
      <c r="L36" s="43">
        <f t="shared" si="2"/>
        <v>0</v>
      </c>
    </row>
    <row r="37" spans="1:12" x14ac:dyDescent="0.35">
      <c r="A37" s="1" t="s">
        <v>45</v>
      </c>
      <c r="B37" s="18">
        <v>100.57954266264703</v>
      </c>
      <c r="C37" s="18">
        <v>100.62985759144274</v>
      </c>
      <c r="D37" s="43">
        <v>4.5339426182274369</v>
      </c>
      <c r="F37">
        <v>100.631267804229</v>
      </c>
      <c r="G37">
        <v>100.681608608533</v>
      </c>
      <c r="H37" s="43">
        <v>4.531612141538</v>
      </c>
      <c r="J37" s="18">
        <f t="shared" si="0"/>
        <v>-5.1725141581968614E-2</v>
      </c>
      <c r="K37" s="18">
        <f t="shared" si="1"/>
        <v>-5.1751017090253981E-2</v>
      </c>
      <c r="L37" s="43">
        <f t="shared" si="2"/>
        <v>2.3304766894369777E-3</v>
      </c>
    </row>
    <row r="38" spans="1:12" x14ac:dyDescent="0.35">
      <c r="A38" s="1" t="s">
        <v>33</v>
      </c>
      <c r="B38" s="18">
        <v>100.80048626093431</v>
      </c>
      <c r="C38" s="18">
        <v>100.85091171679269</v>
      </c>
      <c r="D38" s="43">
        <v>4.7718953830723478</v>
      </c>
      <c r="F38">
        <v>100.85813242665201</v>
      </c>
      <c r="G38">
        <v>100.908586720012</v>
      </c>
      <c r="H38" s="43">
        <v>4.7691679731410002</v>
      </c>
      <c r="J38" s="18">
        <f t="shared" si="0"/>
        <v>-5.7646165717699205E-2</v>
      </c>
      <c r="K38" s="18">
        <f t="shared" si="1"/>
        <v>-5.7675003219301857E-2</v>
      </c>
      <c r="L38" s="43">
        <f t="shared" si="2"/>
        <v>2.7274099313476796E-3</v>
      </c>
    </row>
    <row r="39" spans="1:12" x14ac:dyDescent="0.35">
      <c r="A39" s="1" t="s">
        <v>146</v>
      </c>
      <c r="B39" s="18">
        <v>101.06558994834619</v>
      </c>
      <c r="C39" s="18">
        <v>101.11614802235736</v>
      </c>
      <c r="D39" s="43">
        <v>4.2339923778083302</v>
      </c>
      <c r="F39">
        <v>101.113009632518</v>
      </c>
      <c r="G39">
        <v>101.163591428232</v>
      </c>
      <c r="H39" s="43">
        <v>4.2320067324190003</v>
      </c>
      <c r="J39" s="18">
        <f t="shared" si="0"/>
        <v>-4.7419684171813969E-2</v>
      </c>
      <c r="K39" s="18">
        <f t="shared" si="1"/>
        <v>-4.7443405874631139E-2</v>
      </c>
      <c r="L39" s="43">
        <f t="shared" si="2"/>
        <v>1.985645389329882E-3</v>
      </c>
    </row>
    <row r="40" spans="1:12" x14ac:dyDescent="0.35">
      <c r="A40" s="1" t="s">
        <v>274</v>
      </c>
      <c r="B40" s="18">
        <v>100.35575226037659</v>
      </c>
      <c r="C40" s="18">
        <v>100.40595523799558</v>
      </c>
      <c r="D40" s="43">
        <v>2.6399999999999997</v>
      </c>
      <c r="F40">
        <v>100.35954626477699</v>
      </c>
      <c r="G40">
        <v>100.409751140347</v>
      </c>
      <c r="H40" s="43">
        <v>2.64</v>
      </c>
      <c r="J40" s="18">
        <f t="shared" si="0"/>
        <v>-3.7940044004045603E-3</v>
      </c>
      <c r="K40" s="18">
        <f t="shared" si="1"/>
        <v>-3.7959023514133605E-3</v>
      </c>
      <c r="L40" s="43">
        <f t="shared" si="2"/>
        <v>0</v>
      </c>
    </row>
    <row r="41" spans="1:12" x14ac:dyDescent="0.35">
      <c r="A41" s="1" t="s">
        <v>280</v>
      </c>
      <c r="B41" s="18">
        <v>100.35575226037659</v>
      </c>
      <c r="C41" s="18">
        <v>100.40595523799558</v>
      </c>
      <c r="D41" s="43">
        <v>2.6399999999999997</v>
      </c>
      <c r="F41">
        <v>100.35954626477699</v>
      </c>
      <c r="G41">
        <v>100.409751140347</v>
      </c>
      <c r="H41" s="43">
        <v>2.64</v>
      </c>
      <c r="J41" s="18">
        <f t="shared" si="0"/>
        <v>-3.7940044004045603E-3</v>
      </c>
      <c r="K41" s="18">
        <f t="shared" si="1"/>
        <v>-3.7959023514133605E-3</v>
      </c>
      <c r="L41" s="43">
        <f t="shared" si="2"/>
        <v>0</v>
      </c>
    </row>
    <row r="42" spans="1:12" x14ac:dyDescent="0.35">
      <c r="A42" s="1" t="s">
        <v>283</v>
      </c>
      <c r="B42" s="18">
        <v>100.35575226037659</v>
      </c>
      <c r="C42" s="18">
        <v>100.40595523799558</v>
      </c>
      <c r="D42" s="43">
        <v>2.6399999999999997</v>
      </c>
      <c r="F42">
        <v>100.35954626477699</v>
      </c>
      <c r="G42">
        <v>100.409751140347</v>
      </c>
      <c r="H42" s="43">
        <v>2.64</v>
      </c>
      <c r="J42" s="18">
        <f t="shared" si="0"/>
        <v>-3.7940044004045603E-3</v>
      </c>
      <c r="K42" s="18">
        <f t="shared" si="1"/>
        <v>-3.7959023514133605E-3</v>
      </c>
      <c r="L42" s="43">
        <f t="shared" si="2"/>
        <v>0</v>
      </c>
    </row>
    <row r="43" spans="1:12" x14ac:dyDescent="0.35">
      <c r="A43" s="1" t="s">
        <v>155</v>
      </c>
      <c r="B43" s="18">
        <v>102.78225049558144</v>
      </c>
      <c r="C43" s="18">
        <v>102.83366732924605</v>
      </c>
      <c r="D43" s="43">
        <v>2.6399999999999997</v>
      </c>
      <c r="F43">
        <v>102.80862217404</v>
      </c>
      <c r="G43">
        <v>102.86005220014</v>
      </c>
      <c r="H43" s="43">
        <v>2.64</v>
      </c>
      <c r="J43" s="18">
        <f t="shared" si="0"/>
        <v>-2.63716784585597E-2</v>
      </c>
      <c r="K43" s="18">
        <f t="shared" si="1"/>
        <v>-2.6384870893949142E-2</v>
      </c>
      <c r="L43" s="43">
        <f t="shared" si="2"/>
        <v>0</v>
      </c>
    </row>
    <row r="44" spans="1:12" x14ac:dyDescent="0.35">
      <c r="A44" s="1" t="s">
        <v>55</v>
      </c>
      <c r="B44" s="18">
        <v>100.05029773297041</v>
      </c>
      <c r="C44" s="18">
        <v>100.10034790692386</v>
      </c>
      <c r="D44" s="43">
        <v>4.4642701982965836</v>
      </c>
      <c r="F44">
        <v>100.100420188169</v>
      </c>
      <c r="G44">
        <v>100.150495435887</v>
      </c>
      <c r="H44" s="43">
        <v>4.462034841216</v>
      </c>
      <c r="J44" s="18">
        <f t="shared" si="0"/>
        <v>-5.0122455198589932E-2</v>
      </c>
      <c r="K44" s="18">
        <f t="shared" si="1"/>
        <v>-5.0147528963137233E-2</v>
      </c>
      <c r="L44" s="43">
        <f t="shared" si="2"/>
        <v>2.2353570805835332E-3</v>
      </c>
    </row>
    <row r="45" spans="1:12" x14ac:dyDescent="0.35">
      <c r="A45" s="1" t="s">
        <v>26</v>
      </c>
      <c r="B45" s="18">
        <v>100.07150898240396</v>
      </c>
      <c r="C45" s="18">
        <v>100.1215697672876</v>
      </c>
      <c r="D45" s="43">
        <v>4.8066565588071439</v>
      </c>
      <c r="F45">
        <v>100.128181888673</v>
      </c>
      <c r="G45">
        <v>100.17827102418499</v>
      </c>
      <c r="H45" s="43">
        <v>4.8039359741379997</v>
      </c>
      <c r="J45" s="18">
        <f t="shared" si="0"/>
        <v>-5.6672906269042755E-2</v>
      </c>
      <c r="K45" s="18">
        <f t="shared" si="1"/>
        <v>-5.6701256897397911E-2</v>
      </c>
      <c r="L45" s="171">
        <f t="shared" si="2"/>
        <v>2.7205846691442659E-3</v>
      </c>
    </row>
    <row r="46" spans="1:12" x14ac:dyDescent="0.35">
      <c r="A46" s="1" t="s">
        <v>36</v>
      </c>
      <c r="B46" s="18">
        <v>100.35187075508888</v>
      </c>
      <c r="C46" s="18">
        <v>100.40207179098437</v>
      </c>
      <c r="D46" s="43">
        <v>4.6064786487954752</v>
      </c>
      <c r="F46">
        <v>100.381740523974</v>
      </c>
      <c r="G46">
        <v>100.43195650222501</v>
      </c>
      <c r="H46" s="43">
        <v>4.6051079368319998</v>
      </c>
      <c r="J46" s="18">
        <f t="shared" si="0"/>
        <v>-2.9869768885120607E-2</v>
      </c>
      <c r="K46" s="18">
        <f t="shared" si="1"/>
        <v>-2.9884711240640627E-2</v>
      </c>
      <c r="L46" s="43">
        <f t="shared" si="2"/>
        <v>1.3707119634753795E-3</v>
      </c>
    </row>
    <row r="47" spans="1:12" x14ac:dyDescent="0.35">
      <c r="A47" s="1" t="s">
        <v>73</v>
      </c>
      <c r="B47" s="18">
        <v>100.32728755747401</v>
      </c>
      <c r="C47" s="18">
        <v>100.37747629562182</v>
      </c>
      <c r="D47" s="43">
        <v>4.3896799985518147</v>
      </c>
      <c r="F47">
        <v>100.35262390410099</v>
      </c>
      <c r="G47">
        <v>100.40282531675901</v>
      </c>
      <c r="H47" s="43">
        <v>4.3885717220589999</v>
      </c>
      <c r="J47" s="18">
        <f t="shared" si="0"/>
        <v>-2.5336346626986028E-2</v>
      </c>
      <c r="K47" s="18">
        <f t="shared" si="1"/>
        <v>-2.5349021137188288E-2</v>
      </c>
      <c r="L47" s="43">
        <f t="shared" si="2"/>
        <v>1.1082764928147526E-3</v>
      </c>
    </row>
    <row r="48" spans="1:12" x14ac:dyDescent="0.35">
      <c r="A48" s="1" t="s">
        <v>86</v>
      </c>
      <c r="B48" s="18">
        <v>100.43190838722271</v>
      </c>
      <c r="C48" s="18">
        <v>100.48214946195368</v>
      </c>
      <c r="D48" s="43">
        <v>4.385107229088856</v>
      </c>
      <c r="F48">
        <v>100.480704503862</v>
      </c>
      <c r="G48">
        <v>100.530969988856</v>
      </c>
      <c r="H48" s="43">
        <v>4.3829777037750004</v>
      </c>
      <c r="J48" s="18">
        <f t="shared" si="0"/>
        <v>-4.8796116639294951E-2</v>
      </c>
      <c r="K48" s="18">
        <f t="shared" si="1"/>
        <v>-4.8820526902318306E-2</v>
      </c>
      <c r="L48" s="43">
        <f t="shared" si="2"/>
        <v>2.1295253138555736E-3</v>
      </c>
    </row>
    <row r="49" spans="1:12" x14ac:dyDescent="0.35">
      <c r="A49" s="1" t="s">
        <v>190</v>
      </c>
      <c r="B49" s="18">
        <v>101.27301552939291</v>
      </c>
      <c r="C49" s="18">
        <v>101.32367736807694</v>
      </c>
      <c r="D49" s="43">
        <v>2.6399999999999997</v>
      </c>
      <c r="F49">
        <v>101.283963594593</v>
      </c>
      <c r="G49">
        <v>101.33463091004801</v>
      </c>
      <c r="H49" s="43">
        <v>2.64</v>
      </c>
      <c r="J49" s="18">
        <f t="shared" si="0"/>
        <v>-1.0948065200096835E-2</v>
      </c>
      <c r="K49" s="18">
        <f t="shared" si="1"/>
        <v>-1.0953541971062464E-2</v>
      </c>
      <c r="L49" s="43">
        <f t="shared" si="2"/>
        <v>0</v>
      </c>
    </row>
    <row r="50" spans="1:12" x14ac:dyDescent="0.35">
      <c r="A50" s="1" t="s">
        <v>286</v>
      </c>
      <c r="B50" s="18">
        <v>100.21088080851581</v>
      </c>
      <c r="C50" s="18">
        <v>100.26101131417289</v>
      </c>
      <c r="D50" s="43">
        <v>2.6399999999999997</v>
      </c>
      <c r="F50">
        <v>100.213034216769</v>
      </c>
      <c r="G50">
        <v>100.263165799669</v>
      </c>
      <c r="H50" s="43">
        <v>2.64</v>
      </c>
      <c r="J50" s="18">
        <f t="shared" si="0"/>
        <v>-2.1534082531928789E-3</v>
      </c>
      <c r="K50" s="18">
        <f t="shared" si="1"/>
        <v>-2.1544854961064175E-3</v>
      </c>
      <c r="L50" s="43">
        <f t="shared" si="2"/>
        <v>0</v>
      </c>
    </row>
    <row r="51" spans="1:12" x14ac:dyDescent="0.35">
      <c r="A51" s="1" t="s">
        <v>295</v>
      </c>
      <c r="B51" s="18">
        <v>100.21088080851581</v>
      </c>
      <c r="C51" s="18">
        <v>100.26101131417289</v>
      </c>
      <c r="D51" s="43">
        <v>2.6399999999999997</v>
      </c>
      <c r="F51">
        <v>100.213034216769</v>
      </c>
      <c r="G51">
        <v>100.263165799669</v>
      </c>
      <c r="H51" s="43">
        <v>2.64</v>
      </c>
      <c r="J51" s="18">
        <f t="shared" si="0"/>
        <v>-2.1534082531928789E-3</v>
      </c>
      <c r="K51" s="18">
        <f t="shared" si="1"/>
        <v>-2.1544854961064175E-3</v>
      </c>
      <c r="L51" s="43">
        <f t="shared" si="2"/>
        <v>0</v>
      </c>
    </row>
    <row r="52" spans="1:12" x14ac:dyDescent="0.35">
      <c r="A52" s="1" t="s">
        <v>296</v>
      </c>
      <c r="B52" s="18">
        <v>100.21088080851581</v>
      </c>
      <c r="C52" s="18">
        <v>100.26101131417289</v>
      </c>
      <c r="D52" s="43">
        <v>2.6399999999999997</v>
      </c>
      <c r="F52">
        <v>100.213034216769</v>
      </c>
      <c r="G52">
        <v>100.263165799669</v>
      </c>
      <c r="H52" s="43">
        <v>2.64</v>
      </c>
      <c r="J52" s="18">
        <f t="shared" si="0"/>
        <v>-2.1534082531928789E-3</v>
      </c>
      <c r="K52" s="18">
        <f t="shared" si="1"/>
        <v>-2.1544854961064175E-3</v>
      </c>
      <c r="L52" s="43">
        <f t="shared" si="2"/>
        <v>0</v>
      </c>
    </row>
    <row r="53" spans="1:12" x14ac:dyDescent="0.35">
      <c r="A53" s="1" t="s">
        <v>179</v>
      </c>
      <c r="B53" s="18">
        <v>101.89695547818636</v>
      </c>
      <c r="C53" s="18">
        <v>101.94792944290781</v>
      </c>
      <c r="D53" s="43">
        <v>2.6399999999999997</v>
      </c>
      <c r="F53">
        <v>101.912730127101</v>
      </c>
      <c r="G53">
        <v>101.96371198309301</v>
      </c>
      <c r="H53" s="43">
        <v>2.64</v>
      </c>
      <c r="J53" s="18">
        <f t="shared" si="0"/>
        <v>-1.5774648914643308E-2</v>
      </c>
      <c r="K53" s="18">
        <f t="shared" si="1"/>
        <v>-1.5782540185199423E-2</v>
      </c>
      <c r="L53" s="43">
        <f t="shared" si="2"/>
        <v>0</v>
      </c>
    </row>
    <row r="54" spans="1:12" x14ac:dyDescent="0.35">
      <c r="A54" s="1" t="s">
        <v>41</v>
      </c>
      <c r="B54" s="18">
        <v>101.04907116401266</v>
      </c>
      <c r="C54" s="18">
        <v>101.0996209744999</v>
      </c>
      <c r="D54" s="43">
        <v>4.5746956867094015</v>
      </c>
      <c r="F54">
        <v>101.10305541951401</v>
      </c>
      <c r="G54">
        <v>101.153632235632</v>
      </c>
      <c r="H54" s="43">
        <v>4.5722530153210004</v>
      </c>
      <c r="J54" s="18">
        <f t="shared" si="0"/>
        <v>-5.3984255501347889E-2</v>
      </c>
      <c r="K54" s="18">
        <f t="shared" si="1"/>
        <v>-5.4011261132103527E-2</v>
      </c>
      <c r="L54" s="43">
        <f t="shared" si="2"/>
        <v>2.4426713884011519E-3</v>
      </c>
    </row>
    <row r="55" spans="1:12" x14ac:dyDescent="0.35">
      <c r="A55" s="1" t="s">
        <v>29</v>
      </c>
      <c r="B55" s="18">
        <v>101.18716431099608</v>
      </c>
      <c r="C55" s="18">
        <v>101.23778320259737</v>
      </c>
      <c r="D55" s="43">
        <v>4.753659995072403</v>
      </c>
      <c r="F55">
        <v>101.21883078239</v>
      </c>
      <c r="G55">
        <v>101.269465515148</v>
      </c>
      <c r="H55" s="43">
        <v>4.7521728050199998</v>
      </c>
      <c r="J55" s="18">
        <f t="shared" si="0"/>
        <v>-3.1666471393918982E-2</v>
      </c>
      <c r="K55" s="18">
        <f t="shared" si="1"/>
        <v>-3.1682312550628922E-2</v>
      </c>
      <c r="L55" s="43">
        <f t="shared" si="2"/>
        <v>1.4871900524031645E-3</v>
      </c>
    </row>
    <row r="56" spans="1:12" x14ac:dyDescent="0.35">
      <c r="A56" s="1" t="s">
        <v>193</v>
      </c>
      <c r="B56" s="18">
        <v>102.54772500667572</v>
      </c>
      <c r="C56" s="18">
        <v>102.59902451893518</v>
      </c>
      <c r="D56" s="43">
        <v>2.6399999999999997</v>
      </c>
      <c r="F56">
        <v>102.567551215916</v>
      </c>
      <c r="G56">
        <v>102.618860646239</v>
      </c>
      <c r="H56" s="43">
        <v>2.64</v>
      </c>
      <c r="J56" s="18">
        <f t="shared" si="0"/>
        <v>-1.9826209240278558E-2</v>
      </c>
      <c r="K56" s="18">
        <f t="shared" si="1"/>
        <v>-1.9836127303818785E-2</v>
      </c>
      <c r="L56" s="43">
        <f t="shared" si="2"/>
        <v>0</v>
      </c>
    </row>
    <row r="57" spans="1:12" x14ac:dyDescent="0.35">
      <c r="A57" s="1" t="s">
        <v>310</v>
      </c>
      <c r="B57" s="18">
        <v>99.613809371244031</v>
      </c>
      <c r="C57" s="18">
        <v>99.663641191839943</v>
      </c>
      <c r="D57" s="43">
        <v>2.86</v>
      </c>
      <c r="F57">
        <v>99.611328556724999</v>
      </c>
      <c r="G57">
        <v>99.661159136292994</v>
      </c>
      <c r="H57" s="43">
        <v>2.86</v>
      </c>
      <c r="J57" s="18">
        <f t="shared" si="0"/>
        <v>2.4808145190320374E-3</v>
      </c>
      <c r="K57" s="18">
        <f t="shared" si="1"/>
        <v>2.4820555469489136E-3</v>
      </c>
      <c r="L57" s="43">
        <f t="shared" si="2"/>
        <v>0</v>
      </c>
    </row>
    <row r="58" spans="1:12" x14ac:dyDescent="0.35">
      <c r="A58" s="1" t="s">
        <v>44</v>
      </c>
      <c r="B58" s="18">
        <v>100.58676775655709</v>
      </c>
      <c r="C58" s="18">
        <v>100.63708629970694</v>
      </c>
      <c r="D58" s="43">
        <v>4.5646691184195953</v>
      </c>
      <c r="F58">
        <v>100.639086533849</v>
      </c>
      <c r="G58">
        <v>100.689431249474</v>
      </c>
      <c r="H58" s="43">
        <v>4.5622961049589996</v>
      </c>
      <c r="J58" s="18">
        <f t="shared" si="0"/>
        <v>-5.2318777291901597E-2</v>
      </c>
      <c r="K58" s="18">
        <f t="shared" si="1"/>
        <v>-5.2344949767061166E-2</v>
      </c>
      <c r="L58" s="43">
        <f t="shared" si="2"/>
        <v>2.3730134605957076E-3</v>
      </c>
    </row>
    <row r="59" spans="1:12" x14ac:dyDescent="0.35">
      <c r="A59" s="1" t="s">
        <v>316</v>
      </c>
      <c r="B59" s="18">
        <v>99.766007969372467</v>
      </c>
      <c r="C59" s="18">
        <v>99.815915927336135</v>
      </c>
      <c r="D59" s="43">
        <v>2.86</v>
      </c>
      <c r="F59">
        <v>99.764776217242002</v>
      </c>
      <c r="G59">
        <v>99.814683559021006</v>
      </c>
      <c r="H59" s="43">
        <v>2.86</v>
      </c>
      <c r="J59" s="18">
        <f t="shared" si="0"/>
        <v>1.2317521304652246E-3</v>
      </c>
      <c r="K59" s="18">
        <f t="shared" si="1"/>
        <v>1.2323683151294063E-3</v>
      </c>
      <c r="L59" s="43">
        <f t="shared" si="2"/>
        <v>0</v>
      </c>
    </row>
    <row r="60" spans="1:12" x14ac:dyDescent="0.35">
      <c r="A60" s="1" t="s">
        <v>63</v>
      </c>
      <c r="B60" s="18">
        <v>100.71150367304439</v>
      </c>
      <c r="C60" s="18">
        <v>100.76188461535206</v>
      </c>
      <c r="D60" s="43">
        <v>4.4349607166032925</v>
      </c>
      <c r="F60">
        <v>100.762621040824</v>
      </c>
      <c r="G60">
        <v>100.81302755460101</v>
      </c>
      <c r="H60" s="43">
        <v>4.4327108394590002</v>
      </c>
      <c r="J60" s="18">
        <f t="shared" si="0"/>
        <v>-5.1117367779610845E-2</v>
      </c>
      <c r="K60" s="18">
        <f t="shared" si="1"/>
        <v>-5.1142939248947528E-2</v>
      </c>
      <c r="L60" s="43">
        <f t="shared" si="2"/>
        <v>2.249877144292256E-3</v>
      </c>
    </row>
    <row r="61" spans="1:12" x14ac:dyDescent="0.35">
      <c r="A61" s="1" t="s">
        <v>237</v>
      </c>
      <c r="B61" s="18">
        <v>101.77654011562149</v>
      </c>
      <c r="C61" s="18">
        <v>101.82745384254275</v>
      </c>
      <c r="D61" s="43">
        <v>2.86</v>
      </c>
      <c r="F61">
        <v>101.78772326894899</v>
      </c>
      <c r="G61">
        <v>101.83864259024401</v>
      </c>
      <c r="H61" s="43">
        <v>2.86</v>
      </c>
      <c r="J61" s="18">
        <f t="shared" si="0"/>
        <v>-1.1183153327507966E-2</v>
      </c>
      <c r="K61" s="18">
        <f t="shared" si="1"/>
        <v>-1.1188747701254442E-2</v>
      </c>
      <c r="L61" s="43">
        <f t="shared" si="2"/>
        <v>0</v>
      </c>
    </row>
    <row r="62" spans="1:12" x14ac:dyDescent="0.35">
      <c r="A62" s="168" t="s">
        <v>338</v>
      </c>
      <c r="B62" s="18">
        <v>99.95</v>
      </c>
      <c r="C62" s="18">
        <v>100</v>
      </c>
      <c r="D62" s="43">
        <v>2.86</v>
      </c>
      <c r="H62" s="43"/>
      <c r="J62" s="18"/>
      <c r="K62" s="18"/>
      <c r="L62" s="43"/>
    </row>
    <row r="63" spans="1:12" x14ac:dyDescent="0.35">
      <c r="A63" s="1" t="s">
        <v>154</v>
      </c>
      <c r="B63" s="18">
        <v>103.56658741185433</v>
      </c>
      <c r="C63" s="18">
        <v>103.61839661015941</v>
      </c>
      <c r="D63" s="43">
        <v>2.86</v>
      </c>
      <c r="F63">
        <v>103.588688174154</v>
      </c>
      <c r="G63">
        <v>103.64050842836799</v>
      </c>
      <c r="H63" s="43">
        <v>2.86</v>
      </c>
      <c r="J63" s="18">
        <f t="shared" si="0"/>
        <v>-2.2100762299672283E-2</v>
      </c>
      <c r="K63" s="18">
        <f t="shared" si="1"/>
        <v>-2.2111818208585987E-2</v>
      </c>
      <c r="L63" s="43">
        <f t="shared" si="2"/>
        <v>0</v>
      </c>
    </row>
    <row r="64" spans="1:12" x14ac:dyDescent="0.35">
      <c r="A64" s="1" t="s">
        <v>48</v>
      </c>
      <c r="B64" s="18">
        <v>99.995037440662671</v>
      </c>
      <c r="C64" s="18">
        <v>100.04505997064798</v>
      </c>
      <c r="D64" s="43">
        <v>4.591680989893705</v>
      </c>
      <c r="F64">
        <v>100.04756398967299</v>
      </c>
      <c r="G64">
        <v>100.097612796071</v>
      </c>
      <c r="H64" s="43">
        <v>4.5892702849560001</v>
      </c>
      <c r="J64" s="18">
        <f t="shared" si="0"/>
        <v>-5.252654901032372E-2</v>
      </c>
      <c r="K64" s="18">
        <f t="shared" si="1"/>
        <v>-5.2552825423020977E-2</v>
      </c>
      <c r="L64" s="43">
        <f t="shared" si="2"/>
        <v>2.4107049377048995E-3</v>
      </c>
    </row>
    <row r="65" spans="1:12" x14ac:dyDescent="0.35">
      <c r="A65" s="1" t="s">
        <v>54</v>
      </c>
      <c r="B65" s="18">
        <v>100.05148986889087</v>
      </c>
      <c r="C65" s="18">
        <v>100.10154063921047</v>
      </c>
      <c r="D65" s="43">
        <v>4.4954353062547359</v>
      </c>
      <c r="F65">
        <v>100.102208078126</v>
      </c>
      <c r="G65">
        <v>100.152284220236</v>
      </c>
      <c r="H65" s="43">
        <v>4.4931576299389997</v>
      </c>
      <c r="J65" s="18">
        <f t="shared" si="0"/>
        <v>-5.0718209235128597E-2</v>
      </c>
      <c r="K65" s="18">
        <f t="shared" si="1"/>
        <v>-5.0743581025528783E-2</v>
      </c>
      <c r="L65" s="171">
        <f t="shared" si="2"/>
        <v>2.2776763157361657E-3</v>
      </c>
    </row>
    <row r="66" spans="1:12" x14ac:dyDescent="0.35">
      <c r="A66" s="1" t="s">
        <v>35</v>
      </c>
      <c r="B66" s="18">
        <v>100.35637942928165</v>
      </c>
      <c r="C66" s="18">
        <v>100.40658272064196</v>
      </c>
      <c r="D66" s="43">
        <v>4.6373951526215524</v>
      </c>
      <c r="F66">
        <v>100.38684142808501</v>
      </c>
      <c r="G66">
        <v>100.437059958064</v>
      </c>
      <c r="H66" s="43">
        <v>4.6359879529969996</v>
      </c>
      <c r="J66" s="18">
        <f t="shared" si="0"/>
        <v>-3.0461998803360757E-2</v>
      </c>
      <c r="K66" s="18">
        <f t="shared" si="1"/>
        <v>-3.0477237422033454E-2</v>
      </c>
      <c r="L66" s="43">
        <f t="shared" si="2"/>
        <v>1.407199624552824E-3</v>
      </c>
    </row>
    <row r="67" spans="1:12" x14ac:dyDescent="0.35">
      <c r="A67" s="1" t="s">
        <v>72</v>
      </c>
      <c r="B67" s="18">
        <v>100.33188118581096</v>
      </c>
      <c r="C67" s="18">
        <v>100.38207222192192</v>
      </c>
      <c r="D67" s="43">
        <v>4.4206100768568488</v>
      </c>
      <c r="F67">
        <v>100.357809683391</v>
      </c>
      <c r="G67">
        <v>100.408013690236</v>
      </c>
      <c r="H67" s="43">
        <v>4.4194679656640004</v>
      </c>
      <c r="J67" s="18">
        <f t="shared" si="0"/>
        <v>-2.5928497580039789E-2</v>
      </c>
      <c r="K67" s="18">
        <f t="shared" si="1"/>
        <v>-2.5941468314087501E-2</v>
      </c>
      <c r="L67" s="43">
        <f t="shared" si="2"/>
        <v>1.1421111928484606E-3</v>
      </c>
    </row>
    <row r="68" spans="1:12" x14ac:dyDescent="0.35">
      <c r="A68" s="1" t="s">
        <v>85</v>
      </c>
      <c r="B68" s="18">
        <v>100.4377758164011</v>
      </c>
      <c r="C68" s="18">
        <v>100.48801982631426</v>
      </c>
      <c r="D68" s="43">
        <v>4.4159492919353713</v>
      </c>
      <c r="F68">
        <v>100.487166045462</v>
      </c>
      <c r="G68">
        <v>100.53743476284301</v>
      </c>
      <c r="H68" s="43">
        <v>4.4137788182759996</v>
      </c>
      <c r="J68" s="18">
        <f t="shared" ref="J68:J131" si="3">B68-F68</f>
        <v>-4.9390229060904289E-2</v>
      </c>
      <c r="K68" s="18">
        <f t="shared" ref="K68:K131" si="4">C68-G68</f>
        <v>-4.9414936528748399E-2</v>
      </c>
      <c r="L68" s="171">
        <f t="shared" ref="L68:L131" si="5">D68-H68</f>
        <v>2.17047365937173E-3</v>
      </c>
    </row>
    <row r="69" spans="1:12" x14ac:dyDescent="0.35">
      <c r="A69" s="1" t="s">
        <v>162</v>
      </c>
      <c r="B69" s="18">
        <v>100.42680438903952</v>
      </c>
      <c r="C69" s="18">
        <v>100.47704291049476</v>
      </c>
      <c r="D69" s="43">
        <v>4.2531486558643952</v>
      </c>
      <c r="F69">
        <v>100.473068573703</v>
      </c>
      <c r="G69">
        <v>100.523330238822</v>
      </c>
      <c r="H69" s="43">
        <v>4.2511902359849998</v>
      </c>
      <c r="J69" s="18">
        <f t="shared" si="3"/>
        <v>-4.6264184663485253E-2</v>
      </c>
      <c r="K69" s="18">
        <f t="shared" si="4"/>
        <v>-4.6287328327238697E-2</v>
      </c>
      <c r="L69" s="43">
        <f t="shared" si="5"/>
        <v>1.9584198793953789E-3</v>
      </c>
    </row>
    <row r="70" spans="1:12" x14ac:dyDescent="0.35">
      <c r="A70" s="1" t="s">
        <v>254</v>
      </c>
      <c r="B70" s="18">
        <v>101.9522509921851</v>
      </c>
      <c r="C70" s="18">
        <v>102.00325261849434</v>
      </c>
      <c r="D70" s="43">
        <v>2.86</v>
      </c>
      <c r="F70">
        <v>101.963528753437</v>
      </c>
      <c r="G70">
        <v>102.014536021448</v>
      </c>
      <c r="H70" s="43">
        <v>2.86</v>
      </c>
      <c r="J70" s="18">
        <f t="shared" si="3"/>
        <v>-1.1277761251903939E-2</v>
      </c>
      <c r="K70" s="18">
        <f t="shared" si="4"/>
        <v>-1.1283402953651489E-2</v>
      </c>
      <c r="L70" s="43">
        <f t="shared" si="5"/>
        <v>0</v>
      </c>
    </row>
    <row r="71" spans="1:12" x14ac:dyDescent="0.35">
      <c r="A71" s="1" t="s">
        <v>60</v>
      </c>
      <c r="B71" s="18">
        <v>100.6833948489909</v>
      </c>
      <c r="C71" s="18">
        <v>100.73376172985583</v>
      </c>
      <c r="D71" s="43">
        <v>4.4672212401517752</v>
      </c>
      <c r="F71">
        <v>100.73511801792</v>
      </c>
      <c r="G71">
        <v>100.785510773307</v>
      </c>
      <c r="H71" s="43">
        <v>4.4649275133620003</v>
      </c>
      <c r="J71" s="18">
        <f t="shared" si="3"/>
        <v>-5.1723168929100893E-2</v>
      </c>
      <c r="K71" s="18">
        <f t="shared" si="4"/>
        <v>-5.1749043451167154E-2</v>
      </c>
      <c r="L71" s="171">
        <f t="shared" si="5"/>
        <v>2.2937267897749081E-3</v>
      </c>
    </row>
    <row r="72" spans="1:12" x14ac:dyDescent="0.35">
      <c r="A72" s="1" t="s">
        <v>40</v>
      </c>
      <c r="B72" s="18">
        <v>101.06112745925114</v>
      </c>
      <c r="C72" s="18">
        <v>101.11168330090159</v>
      </c>
      <c r="D72" s="43">
        <v>4.6050563574768235</v>
      </c>
      <c r="F72">
        <v>101.115703896719</v>
      </c>
      <c r="G72">
        <v>101.166287040239</v>
      </c>
      <c r="H72" s="43">
        <v>4.6025708130889997</v>
      </c>
      <c r="J72" s="18">
        <f t="shared" si="3"/>
        <v>-5.4576437467858341E-2</v>
      </c>
      <c r="K72" s="18">
        <f t="shared" si="4"/>
        <v>-5.4603739337409252E-2</v>
      </c>
      <c r="L72" s="171">
        <f t="shared" si="5"/>
        <v>2.4855443878237793E-3</v>
      </c>
    </row>
    <row r="73" spans="1:12" x14ac:dyDescent="0.35">
      <c r="A73" s="1" t="s">
        <v>51</v>
      </c>
      <c r="B73" s="18">
        <v>100.13756659666595</v>
      </c>
      <c r="C73" s="18">
        <v>100.18766042687938</v>
      </c>
      <c r="D73" s="43">
        <v>4.5851454963884368</v>
      </c>
      <c r="F73">
        <v>100.190043100027</v>
      </c>
      <c r="G73">
        <v>100.240163181618</v>
      </c>
      <c r="H73" s="43">
        <v>4.5827439363569997</v>
      </c>
      <c r="J73" s="18">
        <f t="shared" si="3"/>
        <v>-5.2476503361049254E-2</v>
      </c>
      <c r="K73" s="18">
        <f t="shared" si="4"/>
        <v>-5.2502754738625868E-2</v>
      </c>
      <c r="L73" s="169">
        <f t="shared" si="5"/>
        <v>2.4015600314371E-3</v>
      </c>
    </row>
    <row r="74" spans="1:12" x14ac:dyDescent="0.35">
      <c r="A74" s="1" t="s">
        <v>264</v>
      </c>
      <c r="B74" s="18">
        <v>101.32340944256612</v>
      </c>
      <c r="C74" s="18">
        <v>101.37409649081151</v>
      </c>
      <c r="D74" s="43">
        <v>3.1150000000000002</v>
      </c>
      <c r="F74">
        <v>101.330296657812</v>
      </c>
      <c r="G74">
        <v>101.380987151388</v>
      </c>
      <c r="H74" s="43">
        <v>3.1150000000000002</v>
      </c>
      <c r="J74" s="18">
        <f t="shared" si="3"/>
        <v>-6.8872152458823166E-3</v>
      </c>
      <c r="K74" s="18">
        <f t="shared" si="4"/>
        <v>-6.8906605764880169E-3</v>
      </c>
      <c r="L74" s="43">
        <f t="shared" si="5"/>
        <v>0</v>
      </c>
    </row>
    <row r="75" spans="1:12" x14ac:dyDescent="0.35">
      <c r="A75" s="1" t="s">
        <v>43</v>
      </c>
      <c r="B75" s="18">
        <v>100.59399285046715</v>
      </c>
      <c r="C75" s="18">
        <v>100.64431500797113</v>
      </c>
      <c r="D75" s="43">
        <v>4.5953912047925369</v>
      </c>
      <c r="F75">
        <v>100.64690526346899</v>
      </c>
      <c r="G75">
        <v>100.697253890414</v>
      </c>
      <c r="H75" s="43">
        <v>4.5929753010279999</v>
      </c>
      <c r="J75" s="18">
        <f t="shared" si="3"/>
        <v>-5.291241300184879E-2</v>
      </c>
      <c r="K75" s="18">
        <f t="shared" si="4"/>
        <v>-5.2938882442873592E-2</v>
      </c>
      <c r="L75" s="43">
        <f t="shared" si="5"/>
        <v>2.4159037645370418E-3</v>
      </c>
    </row>
    <row r="76" spans="1:12" x14ac:dyDescent="0.35">
      <c r="A76" s="1" t="s">
        <v>261</v>
      </c>
      <c r="B76" s="18">
        <v>100.72034175953587</v>
      </c>
      <c r="C76" s="18">
        <v>100.77072712309742</v>
      </c>
      <c r="D76" s="43">
        <v>4.4655825441281012</v>
      </c>
      <c r="F76">
        <v>100.772052400511</v>
      </c>
      <c r="G76">
        <v>100.822463632327</v>
      </c>
      <c r="H76" s="43">
        <v>4.4632910542740003</v>
      </c>
      <c r="J76" s="18">
        <f t="shared" si="3"/>
        <v>-5.1710640975130673E-2</v>
      </c>
      <c r="K76" s="18">
        <f t="shared" si="4"/>
        <v>-5.1736509229584726E-2</v>
      </c>
      <c r="L76" s="43">
        <f t="shared" si="5"/>
        <v>2.291489854100881E-3</v>
      </c>
    </row>
    <row r="77" spans="1:12" x14ac:dyDescent="0.35">
      <c r="A77" s="1" t="s">
        <v>275</v>
      </c>
      <c r="B77" s="18">
        <v>100.82639392311326</v>
      </c>
      <c r="C77" s="18">
        <v>100.8768323392829</v>
      </c>
      <c r="D77" s="43">
        <v>3.1150000000000002</v>
      </c>
      <c r="F77">
        <v>100.83034310887599</v>
      </c>
      <c r="G77">
        <v>100.88078350062599</v>
      </c>
      <c r="H77" s="43">
        <v>3.1150000000000002</v>
      </c>
      <c r="J77" s="18">
        <f t="shared" si="3"/>
        <v>-3.9491857627353966E-3</v>
      </c>
      <c r="K77" s="18">
        <f t="shared" si="4"/>
        <v>-3.9511613430960324E-3</v>
      </c>
      <c r="L77" s="43">
        <f t="shared" si="5"/>
        <v>0</v>
      </c>
    </row>
    <row r="78" spans="1:12" x14ac:dyDescent="0.35">
      <c r="A78" s="1" t="s">
        <v>181</v>
      </c>
      <c r="B78" s="18">
        <v>106.06316681196476</v>
      </c>
      <c r="C78" s="18">
        <v>106.11622492442697</v>
      </c>
      <c r="D78" s="43">
        <v>3.1150000000000002</v>
      </c>
      <c r="F78">
        <v>106.090633756149</v>
      </c>
      <c r="G78">
        <v>106.143705608953</v>
      </c>
      <c r="H78" s="43">
        <v>3.1150000000000002</v>
      </c>
      <c r="J78" s="18">
        <f t="shared" si="3"/>
        <v>-2.746694418424056E-2</v>
      </c>
      <c r="K78" s="18">
        <f t="shared" si="4"/>
        <v>-2.7480684526025811E-2</v>
      </c>
      <c r="L78" s="43">
        <f t="shared" si="5"/>
        <v>0</v>
      </c>
    </row>
    <row r="79" spans="1:12" x14ac:dyDescent="0.35">
      <c r="A79" s="1" t="s">
        <v>47</v>
      </c>
      <c r="B79" s="18">
        <v>99.995548458588587</v>
      </c>
      <c r="C79" s="18">
        <v>100.04557124421069</v>
      </c>
      <c r="D79" s="43">
        <v>4.6228932900092099</v>
      </c>
      <c r="F79">
        <v>100.04867100079299</v>
      </c>
      <c r="G79">
        <v>100.098720360973</v>
      </c>
      <c r="H79" s="43">
        <v>4.62043868625</v>
      </c>
      <c r="J79" s="18">
        <f t="shared" si="3"/>
        <v>-5.3122542204405931E-2</v>
      </c>
      <c r="K79" s="18">
        <f t="shared" si="4"/>
        <v>-5.3149116762313042E-2</v>
      </c>
      <c r="L79" s="43">
        <f t="shared" si="5"/>
        <v>2.4546037592099168E-3</v>
      </c>
    </row>
    <row r="80" spans="1:12" x14ac:dyDescent="0.35">
      <c r="A80" s="1" t="s">
        <v>53</v>
      </c>
      <c r="B80" s="18">
        <v>100.05268200481134</v>
      </c>
      <c r="C80" s="18">
        <v>100.1027333714971</v>
      </c>
      <c r="D80" s="43">
        <v>4.5265996715432468</v>
      </c>
      <c r="F80">
        <v>100.103995968083</v>
      </c>
      <c r="G80">
        <v>100.154073004585</v>
      </c>
      <c r="H80" s="43">
        <v>4.5242793069360001</v>
      </c>
      <c r="J80" s="18">
        <f t="shared" si="3"/>
        <v>-5.1313963271653051E-2</v>
      </c>
      <c r="K80" s="18">
        <f t="shared" si="4"/>
        <v>-5.1339633087906122E-2</v>
      </c>
      <c r="L80" s="171">
        <f t="shared" si="5"/>
        <v>2.3203646072467166E-3</v>
      </c>
    </row>
    <row r="81" spans="1:12" x14ac:dyDescent="0.35">
      <c r="A81" s="1" t="s">
        <v>71</v>
      </c>
      <c r="B81" s="18">
        <v>100.33647481414792</v>
      </c>
      <c r="C81" s="18">
        <v>100.38666814822203</v>
      </c>
      <c r="D81" s="43">
        <v>4.45153732306549</v>
      </c>
      <c r="F81">
        <v>100.362995462681</v>
      </c>
      <c r="G81">
        <v>100.413202063713</v>
      </c>
      <c r="H81" s="43">
        <v>4.4503610164370002</v>
      </c>
      <c r="J81" s="18">
        <f t="shared" si="3"/>
        <v>-2.6520648533079338E-2</v>
      </c>
      <c r="K81" s="18">
        <f t="shared" si="4"/>
        <v>-2.6533915490972504E-2</v>
      </c>
      <c r="L81" s="43">
        <f t="shared" si="5"/>
        <v>1.1763066284897761E-3</v>
      </c>
    </row>
    <row r="82" spans="1:12" x14ac:dyDescent="0.35">
      <c r="A82" s="1" t="s">
        <v>84</v>
      </c>
      <c r="B82" s="18">
        <v>100.44364324557948</v>
      </c>
      <c r="C82" s="18">
        <v>100.49389019067482</v>
      </c>
      <c r="D82" s="43">
        <v>4.4467877514952363</v>
      </c>
      <c r="F82">
        <v>100.493627587061</v>
      </c>
      <c r="G82">
        <v>100.543899536829</v>
      </c>
      <c r="H82" s="43">
        <v>4.4445759718750004</v>
      </c>
      <c r="J82" s="18">
        <f t="shared" si="3"/>
        <v>-4.9984341481518868E-2</v>
      </c>
      <c r="K82" s="18">
        <f t="shared" si="4"/>
        <v>-5.0009346154183731E-2</v>
      </c>
      <c r="L82" s="171">
        <f t="shared" si="5"/>
        <v>2.2117796202358875E-3</v>
      </c>
    </row>
    <row r="83" spans="1:12" x14ac:dyDescent="0.35">
      <c r="A83" s="1" t="s">
        <v>287</v>
      </c>
      <c r="B83" s="18">
        <v>100.5233552893518</v>
      </c>
      <c r="C83" s="18">
        <v>100.57364211040699</v>
      </c>
      <c r="D83" s="43">
        <v>3.1150000000000002</v>
      </c>
      <c r="F83">
        <v>100.52577270073</v>
      </c>
      <c r="G83">
        <v>100.57606073109601</v>
      </c>
      <c r="H83" s="43">
        <v>3.1150000000000002</v>
      </c>
      <c r="J83" s="18">
        <f t="shared" si="3"/>
        <v>-2.4174113782038376E-3</v>
      </c>
      <c r="K83" s="18">
        <f t="shared" si="4"/>
        <v>-2.4186206890135509E-3</v>
      </c>
      <c r="L83" s="43">
        <f t="shared" si="5"/>
        <v>0</v>
      </c>
    </row>
    <row r="84" spans="1:12" x14ac:dyDescent="0.35">
      <c r="A84" s="1" t="s">
        <v>291</v>
      </c>
      <c r="B84" s="18">
        <v>100.5233552893518</v>
      </c>
      <c r="C84" s="18">
        <v>100.57364211040699</v>
      </c>
      <c r="D84" s="43">
        <v>3.1150000000000002</v>
      </c>
      <c r="F84">
        <v>100.52577270073</v>
      </c>
      <c r="G84">
        <v>100.57606073109601</v>
      </c>
      <c r="H84" s="43">
        <v>3.1150000000000002</v>
      </c>
      <c r="J84" s="18">
        <f t="shared" si="3"/>
        <v>-2.4174113782038376E-3</v>
      </c>
      <c r="K84" s="18">
        <f t="shared" si="4"/>
        <v>-2.4186206890135509E-3</v>
      </c>
      <c r="L84" s="43">
        <f t="shared" si="5"/>
        <v>0</v>
      </c>
    </row>
    <row r="85" spans="1:12" x14ac:dyDescent="0.35">
      <c r="A85" s="1" t="s">
        <v>297</v>
      </c>
      <c r="B85" s="18">
        <v>100.5233552893518</v>
      </c>
      <c r="C85" s="18">
        <v>100.57364211040699</v>
      </c>
      <c r="D85" s="43">
        <v>3.1150000000000002</v>
      </c>
      <c r="F85">
        <v>100.52577270073</v>
      </c>
      <c r="G85">
        <v>100.57606073109601</v>
      </c>
      <c r="H85" s="43">
        <v>3.1150000000000002</v>
      </c>
      <c r="J85" s="18">
        <f t="shared" si="3"/>
        <v>-2.4174113782038376E-3</v>
      </c>
      <c r="K85" s="18">
        <f t="shared" si="4"/>
        <v>-2.4186206890135509E-3</v>
      </c>
      <c r="L85" s="43">
        <f t="shared" si="5"/>
        <v>0</v>
      </c>
    </row>
    <row r="86" spans="1:12" x14ac:dyDescent="0.35">
      <c r="A86" s="1" t="s">
        <v>298</v>
      </c>
      <c r="B86" s="18">
        <v>100.5233552893518</v>
      </c>
      <c r="C86" s="18">
        <v>100.57364211040699</v>
      </c>
      <c r="D86" s="43">
        <v>3.1150000000000002</v>
      </c>
      <c r="F86">
        <v>100.52577270073</v>
      </c>
      <c r="G86">
        <v>100.57606073109601</v>
      </c>
      <c r="H86" s="43">
        <v>3.1150000000000002</v>
      </c>
      <c r="J86" s="18">
        <f t="shared" si="3"/>
        <v>-2.4174113782038376E-3</v>
      </c>
      <c r="K86" s="18">
        <f t="shared" si="4"/>
        <v>-2.4186206890135509E-3</v>
      </c>
      <c r="L86" s="43">
        <f t="shared" si="5"/>
        <v>0</v>
      </c>
    </row>
    <row r="87" spans="1:12" x14ac:dyDescent="0.35">
      <c r="A87" s="1" t="s">
        <v>59</v>
      </c>
      <c r="B87" s="18">
        <v>100.69180904571274</v>
      </c>
      <c r="C87" s="18">
        <v>100.74218013578063</v>
      </c>
      <c r="D87" s="43">
        <v>4.4978677192540069</v>
      </c>
      <c r="F87">
        <v>100.74412563157099</v>
      </c>
      <c r="G87">
        <v>100.794522893017</v>
      </c>
      <c r="H87" s="43">
        <v>4.4955319693410001</v>
      </c>
      <c r="J87" s="18">
        <f t="shared" si="3"/>
        <v>-5.2316585858250164E-2</v>
      </c>
      <c r="K87" s="18">
        <f t="shared" si="4"/>
        <v>-5.2342757236374382E-2</v>
      </c>
      <c r="L87" s="43">
        <f t="shared" si="5"/>
        <v>2.3357499130067794E-3</v>
      </c>
    </row>
    <row r="88" spans="1:12" x14ac:dyDescent="0.35">
      <c r="A88" s="1" t="s">
        <v>182</v>
      </c>
      <c r="B88" s="18">
        <v>103.59930118095987</v>
      </c>
      <c r="C88" s="18">
        <v>103.65112674433203</v>
      </c>
      <c r="D88" s="43">
        <v>3.37</v>
      </c>
      <c r="F88">
        <v>103.61368540819301</v>
      </c>
      <c r="G88">
        <v>103.665518167277</v>
      </c>
      <c r="H88" s="43">
        <v>3.37</v>
      </c>
      <c r="J88" s="18">
        <f t="shared" si="3"/>
        <v>-1.4384227233136926E-2</v>
      </c>
      <c r="K88" s="18">
        <f t="shared" si="4"/>
        <v>-1.4391422944967758E-2</v>
      </c>
      <c r="L88" s="43">
        <f t="shared" si="5"/>
        <v>0</v>
      </c>
    </row>
    <row r="89" spans="1:12" x14ac:dyDescent="0.35">
      <c r="A89" s="1" t="s">
        <v>309</v>
      </c>
      <c r="B89" s="18">
        <v>99.327960025972757</v>
      </c>
      <c r="C89" s="18">
        <v>99.377648850397946</v>
      </c>
      <c r="D89" s="43">
        <v>3.37</v>
      </c>
      <c r="F89">
        <v>99.325508169059006</v>
      </c>
      <c r="G89">
        <v>99.375195766941999</v>
      </c>
      <c r="H89" s="43">
        <v>3.37</v>
      </c>
      <c r="J89" s="18">
        <f t="shared" si="3"/>
        <v>2.4518569137512713E-3</v>
      </c>
      <c r="K89" s="18">
        <f t="shared" si="4"/>
        <v>2.4530834559470804E-3</v>
      </c>
      <c r="L89" s="43">
        <f t="shared" si="5"/>
        <v>0</v>
      </c>
    </row>
    <row r="90" spans="1:12" x14ac:dyDescent="0.35">
      <c r="A90" s="1" t="s">
        <v>76</v>
      </c>
      <c r="B90" s="18">
        <v>99.971753830391421</v>
      </c>
      <c r="C90" s="18">
        <v>100.0217647127478</v>
      </c>
      <c r="D90" s="43">
        <v>4.4990208010461883</v>
      </c>
      <c r="F90">
        <v>100.022500036997</v>
      </c>
      <c r="G90">
        <v>100.07253630515</v>
      </c>
      <c r="H90" s="43">
        <v>4.4967382322339997</v>
      </c>
      <c r="J90" s="18">
        <f t="shared" si="3"/>
        <v>-5.0746206605580824E-2</v>
      </c>
      <c r="K90" s="18">
        <f t="shared" si="4"/>
        <v>-5.0771592402199417E-2</v>
      </c>
      <c r="L90" s="43">
        <f t="shared" si="5"/>
        <v>2.282568812188579E-3</v>
      </c>
    </row>
    <row r="91" spans="1:12" x14ac:dyDescent="0.35">
      <c r="A91" s="1" t="s">
        <v>50</v>
      </c>
      <c r="B91" s="18">
        <v>100.13969482357653</v>
      </c>
      <c r="C91" s="18">
        <v>100.18978971843575</v>
      </c>
      <c r="D91" s="43">
        <v>4.6162388532780421</v>
      </c>
      <c r="F91">
        <v>100.19276675228799</v>
      </c>
      <c r="G91">
        <v>100.24288819638601</v>
      </c>
      <c r="H91" s="43">
        <v>4.6137936398430002</v>
      </c>
      <c r="J91" s="18">
        <f t="shared" si="3"/>
        <v>-5.3071928711460714E-2</v>
      </c>
      <c r="K91" s="18">
        <f t="shared" si="4"/>
        <v>-5.3098477950257461E-2</v>
      </c>
      <c r="L91" s="171">
        <f t="shared" si="5"/>
        <v>2.445213435041893E-3</v>
      </c>
    </row>
    <row r="92" spans="1:12" x14ac:dyDescent="0.35">
      <c r="A92" s="1" t="s">
        <v>315</v>
      </c>
      <c r="B92" s="18">
        <v>99.601311003421884</v>
      </c>
      <c r="C92" s="18">
        <v>99.651136571707738</v>
      </c>
      <c r="D92" s="43">
        <v>3.37</v>
      </c>
      <c r="F92">
        <v>99.600014196426997</v>
      </c>
      <c r="G92">
        <v>99.649839115985003</v>
      </c>
      <c r="H92" s="43">
        <v>3.37</v>
      </c>
      <c r="J92" s="18">
        <f t="shared" si="3"/>
        <v>1.2968069948868788E-3</v>
      </c>
      <c r="K92" s="18">
        <f t="shared" si="4"/>
        <v>1.2974557227352079E-3</v>
      </c>
      <c r="L92" s="43">
        <f t="shared" si="5"/>
        <v>0</v>
      </c>
    </row>
    <row r="93" spans="1:12" x14ac:dyDescent="0.35">
      <c r="A93" s="1" t="s">
        <v>262</v>
      </c>
      <c r="B93" s="18">
        <v>100.72917984602734</v>
      </c>
      <c r="C93" s="18">
        <v>100.77956963084276</v>
      </c>
      <c r="D93" s="43">
        <v>4.4961989980687997</v>
      </c>
      <c r="F93">
        <v>100.781483760199</v>
      </c>
      <c r="G93">
        <v>100.831899710054</v>
      </c>
      <c r="H93" s="43">
        <v>4.4938655455559999</v>
      </c>
      <c r="J93" s="18">
        <f t="shared" si="3"/>
        <v>-5.2303914171659471E-2</v>
      </c>
      <c r="K93" s="18">
        <f t="shared" si="4"/>
        <v>-5.2330079211245106E-2</v>
      </c>
      <c r="L93" s="171">
        <f t="shared" si="5"/>
        <v>2.3334525127998162E-3</v>
      </c>
    </row>
    <row r="94" spans="1:12" x14ac:dyDescent="0.35">
      <c r="A94" s="1" t="s">
        <v>80</v>
      </c>
      <c r="B94" s="18">
        <v>100.77943820344782</v>
      </c>
      <c r="C94" s="18">
        <v>100.82985313001282</v>
      </c>
      <c r="D94" s="43">
        <v>4.4629639539369101</v>
      </c>
      <c r="F94">
        <v>100.81157293142201</v>
      </c>
      <c r="G94">
        <v>100.862003933389</v>
      </c>
      <c r="H94" s="43">
        <v>4.4615413381750004</v>
      </c>
      <c r="J94" s="18">
        <f t="shared" si="3"/>
        <v>-3.2134727974181487E-2</v>
      </c>
      <c r="K94" s="18">
        <f t="shared" si="4"/>
        <v>-3.2150803376183035E-2</v>
      </c>
      <c r="L94" s="43">
        <f t="shared" si="5"/>
        <v>1.4226157619097179E-3</v>
      </c>
    </row>
    <row r="95" spans="1:12" x14ac:dyDescent="0.35">
      <c r="A95" s="1" t="s">
        <v>66</v>
      </c>
      <c r="B95" s="18">
        <v>101.17774065357446</v>
      </c>
      <c r="C95" s="18">
        <v>101.22835483098994</v>
      </c>
      <c r="D95" s="43">
        <v>4.4453947784819423</v>
      </c>
      <c r="F95">
        <v>101.22929619979</v>
      </c>
      <c r="G95">
        <v>101.279936167874</v>
      </c>
      <c r="H95" s="43">
        <v>4.4431307623859997</v>
      </c>
      <c r="J95" s="18">
        <f t="shared" si="3"/>
        <v>-5.1555546215539039E-2</v>
      </c>
      <c r="K95" s="18">
        <f t="shared" si="4"/>
        <v>-5.1581336884055418E-2</v>
      </c>
      <c r="L95" s="171">
        <f t="shared" si="5"/>
        <v>2.2640160959426225E-3</v>
      </c>
    </row>
    <row r="96" spans="1:12" x14ac:dyDescent="0.35">
      <c r="A96" s="1" t="s">
        <v>238</v>
      </c>
      <c r="B96" s="18">
        <v>103.28335376437865</v>
      </c>
      <c r="C96" s="18">
        <v>103.33502127501615</v>
      </c>
      <c r="D96" s="43">
        <v>3.37</v>
      </c>
      <c r="F96">
        <v>103.29509001772399</v>
      </c>
      <c r="G96">
        <v>103.34676339942401</v>
      </c>
      <c r="H96" s="43">
        <v>3.37</v>
      </c>
      <c r="J96" s="18">
        <f t="shared" si="3"/>
        <v>-1.1736253345347336E-2</v>
      </c>
      <c r="K96" s="18">
        <f t="shared" si="4"/>
        <v>-1.1742124407859933E-2</v>
      </c>
      <c r="L96" s="43">
        <f t="shared" si="5"/>
        <v>0</v>
      </c>
    </row>
    <row r="97" spans="1:12" x14ac:dyDescent="0.35">
      <c r="A97" s="168" t="s">
        <v>339</v>
      </c>
      <c r="B97" s="18">
        <v>99.950000000000017</v>
      </c>
      <c r="C97" s="18">
        <v>100.00000000000001</v>
      </c>
      <c r="D97" s="43">
        <v>3.37</v>
      </c>
      <c r="H97" s="43"/>
      <c r="J97" s="18"/>
      <c r="K97" s="18"/>
      <c r="L97" s="43"/>
    </row>
    <row r="98" spans="1:12" x14ac:dyDescent="0.35">
      <c r="A98" s="1" t="s">
        <v>174</v>
      </c>
      <c r="B98" s="18">
        <v>100.02307371333498</v>
      </c>
      <c r="C98" s="18">
        <v>100.07311026846921</v>
      </c>
      <c r="D98" s="43">
        <v>4.2742191069359574</v>
      </c>
      <c r="F98">
        <v>100.06955417502</v>
      </c>
      <c r="G98">
        <v>100.119613982011</v>
      </c>
      <c r="H98" s="43">
        <v>4.2722338110180003</v>
      </c>
      <c r="J98" s="18">
        <f t="shared" si="3"/>
        <v>-4.6480461685021623E-2</v>
      </c>
      <c r="K98" s="18">
        <f t="shared" si="4"/>
        <v>-4.6503713541795832E-2</v>
      </c>
      <c r="L98" s="43">
        <f t="shared" si="5"/>
        <v>1.9852959179571528E-3</v>
      </c>
    </row>
    <row r="99" spans="1:12" x14ac:dyDescent="0.35">
      <c r="A99" s="1" t="s">
        <v>52</v>
      </c>
      <c r="B99" s="18">
        <v>100.05387414073184</v>
      </c>
      <c r="C99" s="18">
        <v>100.10392610378372</v>
      </c>
      <c r="D99" s="43">
        <v>4.557763294188665</v>
      </c>
      <c r="F99">
        <v>100.10578385804</v>
      </c>
      <c r="G99">
        <v>100.155861788934</v>
      </c>
      <c r="H99" s="43">
        <v>4.5553998722660003</v>
      </c>
      <c r="J99" s="18">
        <f t="shared" si="3"/>
        <v>-5.1909717308163295E-2</v>
      </c>
      <c r="K99" s="18">
        <f t="shared" si="4"/>
        <v>-5.1935685150283462E-2</v>
      </c>
      <c r="L99" s="43">
        <f t="shared" si="5"/>
        <v>2.3634219226646991E-3</v>
      </c>
    </row>
    <row r="100" spans="1:12" x14ac:dyDescent="0.35">
      <c r="A100" s="1" t="s">
        <v>70</v>
      </c>
      <c r="B100" s="18">
        <v>100.34106844248488</v>
      </c>
      <c r="C100" s="18">
        <v>100.39126407452214</v>
      </c>
      <c r="D100" s="43">
        <v>4.4824617375667</v>
      </c>
      <c r="F100">
        <v>100.368181241971</v>
      </c>
      <c r="G100">
        <v>100.41839043719</v>
      </c>
      <c r="H100" s="43">
        <v>4.481250874873</v>
      </c>
      <c r="J100" s="18">
        <f t="shared" si="3"/>
        <v>-2.7112799486118888E-2</v>
      </c>
      <c r="K100" s="18">
        <f t="shared" si="4"/>
        <v>-2.7126362667857506E-2</v>
      </c>
      <c r="L100" s="43">
        <f t="shared" si="5"/>
        <v>1.2108626936999656E-3</v>
      </c>
    </row>
    <row r="101" spans="1:12" x14ac:dyDescent="0.35">
      <c r="A101" s="1" t="s">
        <v>83</v>
      </c>
      <c r="B101" s="18">
        <v>100.44951067475789</v>
      </c>
      <c r="C101" s="18">
        <v>100.49976055503539</v>
      </c>
      <c r="D101" s="43">
        <v>4.4776226083998703</v>
      </c>
      <c r="F101">
        <v>100.50008912865999</v>
      </c>
      <c r="G101">
        <v>100.550364310815</v>
      </c>
      <c r="H101" s="43">
        <v>4.4753691653369998</v>
      </c>
      <c r="J101" s="18">
        <f t="shared" si="3"/>
        <v>-5.0578453902105025E-2</v>
      </c>
      <c r="K101" s="18">
        <f t="shared" si="4"/>
        <v>-5.0603755779604853E-2</v>
      </c>
      <c r="L101" s="43">
        <f t="shared" si="5"/>
        <v>2.2534430628704527E-3</v>
      </c>
    </row>
    <row r="102" spans="1:12" x14ac:dyDescent="0.35">
      <c r="A102" s="1" t="s">
        <v>255</v>
      </c>
      <c r="B102" s="18">
        <v>103.53082867324355</v>
      </c>
      <c r="C102" s="18">
        <v>103.58261998323516</v>
      </c>
      <c r="D102" s="43">
        <v>3.37</v>
      </c>
      <c r="F102">
        <v>103.54278642060601</v>
      </c>
      <c r="G102">
        <v>103.594583712462</v>
      </c>
      <c r="H102" s="43">
        <v>3.37</v>
      </c>
      <c r="J102" s="18">
        <f t="shared" si="3"/>
        <v>-1.1957747362458804E-2</v>
      </c>
      <c r="K102" s="18">
        <f t="shared" si="4"/>
        <v>-1.1963729226835085E-2</v>
      </c>
      <c r="L102" s="43">
        <f t="shared" si="5"/>
        <v>0</v>
      </c>
    </row>
    <row r="103" spans="1:12" x14ac:dyDescent="0.35">
      <c r="A103" s="1" t="s">
        <v>58</v>
      </c>
      <c r="B103" s="18">
        <v>100.70022324243459</v>
      </c>
      <c r="C103" s="18">
        <v>100.75059854170544</v>
      </c>
      <c r="D103" s="43">
        <v>4.5285090769077314</v>
      </c>
      <c r="F103">
        <v>100.75313324522099</v>
      </c>
      <c r="G103">
        <v>100.803535012727</v>
      </c>
      <c r="H103" s="43">
        <v>4.52613095307</v>
      </c>
      <c r="J103" s="18">
        <f t="shared" si="3"/>
        <v>-5.2910002786404675E-2</v>
      </c>
      <c r="K103" s="18">
        <f t="shared" si="4"/>
        <v>-5.2936471021553189E-2</v>
      </c>
      <c r="L103" s="43">
        <f t="shared" si="5"/>
        <v>2.378123837731394E-3</v>
      </c>
    </row>
    <row r="104" spans="1:12" x14ac:dyDescent="0.35">
      <c r="A104" s="1" t="s">
        <v>75</v>
      </c>
      <c r="B104" s="18">
        <v>99.972009358582582</v>
      </c>
      <c r="C104" s="18">
        <v>100.02202036876696</v>
      </c>
      <c r="D104" s="43">
        <v>4.5302524217106654</v>
      </c>
      <c r="F104">
        <v>100.023351648092</v>
      </c>
      <c r="G104">
        <v>100.073388342263</v>
      </c>
      <c r="H104" s="43">
        <v>4.5279270294140002</v>
      </c>
      <c r="J104" s="18">
        <f t="shared" si="3"/>
        <v>-5.134228950942088E-2</v>
      </c>
      <c r="K104" s="18">
        <f t="shared" si="4"/>
        <v>-5.1367973496041941E-2</v>
      </c>
      <c r="L104" s="43">
        <f t="shared" si="5"/>
        <v>2.3253922966652851E-3</v>
      </c>
    </row>
    <row r="105" spans="1:12" x14ac:dyDescent="0.35">
      <c r="A105" s="1" t="s">
        <v>265</v>
      </c>
      <c r="B105" s="18">
        <v>102.26445319867798</v>
      </c>
      <c r="C105" s="18">
        <v>102.31561100418007</v>
      </c>
      <c r="D105" s="43">
        <v>3.67</v>
      </c>
      <c r="F105">
        <v>102.27157406870001</v>
      </c>
      <c r="G105">
        <v>102.322735436418</v>
      </c>
      <c r="H105" s="43">
        <v>3.67</v>
      </c>
      <c r="J105" s="18">
        <f t="shared" si="3"/>
        <v>-7.1208700220211085E-3</v>
      </c>
      <c r="K105" s="18">
        <f t="shared" si="4"/>
        <v>-7.1244322379300229E-3</v>
      </c>
      <c r="L105" s="43">
        <f t="shared" si="5"/>
        <v>0</v>
      </c>
    </row>
    <row r="106" spans="1:12" x14ac:dyDescent="0.35">
      <c r="A106" s="1" t="s">
        <v>64</v>
      </c>
      <c r="B106" s="18">
        <v>100.73801793251884</v>
      </c>
      <c r="C106" s="18">
        <v>100.78841213858813</v>
      </c>
      <c r="D106" s="43">
        <v>4.5268100798397128</v>
      </c>
      <c r="F106">
        <v>100.79091511988599</v>
      </c>
      <c r="G106">
        <v>100.84133578778</v>
      </c>
      <c r="H106" s="43">
        <v>4.5244343149140001</v>
      </c>
      <c r="J106" s="18">
        <f t="shared" si="3"/>
        <v>-5.2897187367150877E-2</v>
      </c>
      <c r="K106" s="18">
        <f t="shared" si="4"/>
        <v>-5.2923649191868094E-2</v>
      </c>
      <c r="L106" s="171">
        <f t="shared" si="5"/>
        <v>2.3757649257127866E-3</v>
      </c>
    </row>
    <row r="107" spans="1:12" x14ac:dyDescent="0.35">
      <c r="A107" s="1" t="s">
        <v>79</v>
      </c>
      <c r="B107" s="18">
        <v>100.78895430002531</v>
      </c>
      <c r="C107" s="18">
        <v>100.83937398701882</v>
      </c>
      <c r="D107" s="43">
        <v>4.4935324574538846</v>
      </c>
      <c r="F107">
        <v>100.821679595877</v>
      </c>
      <c r="G107">
        <v>100.872115653704</v>
      </c>
      <c r="H107" s="43">
        <v>4.4920739201659998</v>
      </c>
      <c r="J107" s="18">
        <f t="shared" si="3"/>
        <v>-3.2725295851690817E-2</v>
      </c>
      <c r="K107" s="18">
        <f t="shared" si="4"/>
        <v>-3.2741666685183191E-2</v>
      </c>
      <c r="L107" s="43">
        <f t="shared" si="5"/>
        <v>1.4585372878848091E-3</v>
      </c>
    </row>
    <row r="108" spans="1:12" x14ac:dyDescent="0.35">
      <c r="A108" s="1" t="s">
        <v>65</v>
      </c>
      <c r="B108" s="18">
        <v>101.19182645114557</v>
      </c>
      <c r="C108" s="18">
        <v>101.24244767498305</v>
      </c>
      <c r="D108" s="43">
        <v>4.4756424840167792</v>
      </c>
      <c r="F108">
        <v>101.243973491163</v>
      </c>
      <c r="G108">
        <v>101.29462080156399</v>
      </c>
      <c r="H108" s="43">
        <v>4.4733372454960003</v>
      </c>
      <c r="J108" s="18">
        <f t="shared" si="3"/>
        <v>-5.2147040017430868E-2</v>
      </c>
      <c r="K108" s="18">
        <f t="shared" si="4"/>
        <v>-5.2173126580939311E-2</v>
      </c>
      <c r="L108" s="171">
        <f t="shared" si="5"/>
        <v>2.3052385207789072E-3</v>
      </c>
    </row>
    <row r="109" spans="1:12" x14ac:dyDescent="0.35">
      <c r="A109" s="1" t="s">
        <v>68</v>
      </c>
      <c r="B109" s="18">
        <v>101.24949185888322</v>
      </c>
      <c r="C109" s="18">
        <v>101.30014192984814</v>
      </c>
      <c r="D109" s="43">
        <v>4.5656401974272471</v>
      </c>
      <c r="F109">
        <v>101.30340815576101</v>
      </c>
      <c r="G109">
        <v>101.35408519836</v>
      </c>
      <c r="H109" s="43">
        <v>4.5632102454960002</v>
      </c>
      <c r="J109" s="18">
        <f t="shared" si="3"/>
        <v>-5.3916296877787317E-2</v>
      </c>
      <c r="K109" s="18">
        <f t="shared" si="4"/>
        <v>-5.3943268511858378E-2</v>
      </c>
      <c r="L109" s="171">
        <f t="shared" si="5"/>
        <v>2.4299519312469542E-3</v>
      </c>
    </row>
    <row r="110" spans="1:12" x14ac:dyDescent="0.35">
      <c r="A110" s="1" t="s">
        <v>276</v>
      </c>
      <c r="B110" s="18">
        <v>101.49830447043941</v>
      </c>
      <c r="C110" s="18">
        <v>101.54907900994438</v>
      </c>
      <c r="D110" s="43">
        <v>3.67</v>
      </c>
      <c r="F110">
        <v>101.502731528322</v>
      </c>
      <c r="G110">
        <v>101.553508282463</v>
      </c>
      <c r="H110" s="43">
        <v>3.67</v>
      </c>
      <c r="J110" s="18">
        <f t="shared" si="3"/>
        <v>-4.427057882594454E-3</v>
      </c>
      <c r="K110" s="18">
        <f t="shared" si="4"/>
        <v>-4.4292725186210191E-3</v>
      </c>
      <c r="L110" s="43">
        <f t="shared" si="5"/>
        <v>0</v>
      </c>
    </row>
    <row r="111" spans="1:12" x14ac:dyDescent="0.35">
      <c r="A111" s="1" t="s">
        <v>184</v>
      </c>
      <c r="B111" s="18">
        <v>103.86655527768472</v>
      </c>
      <c r="C111" s="18">
        <v>103.91851453495219</v>
      </c>
      <c r="D111" s="43">
        <v>3.67</v>
      </c>
      <c r="F111">
        <v>103.877685934772</v>
      </c>
      <c r="G111">
        <v>103.929650760152</v>
      </c>
      <c r="H111" s="43">
        <v>3.67</v>
      </c>
      <c r="J111" s="18">
        <f t="shared" si="3"/>
        <v>-1.113065708727845E-2</v>
      </c>
      <c r="K111" s="18">
        <f t="shared" si="4"/>
        <v>-1.1136225199805949E-2</v>
      </c>
      <c r="L111" s="43">
        <f t="shared" si="5"/>
        <v>0</v>
      </c>
    </row>
    <row r="112" spans="1:12" x14ac:dyDescent="0.35">
      <c r="A112" s="1" t="s">
        <v>69</v>
      </c>
      <c r="B112" s="18">
        <v>100.34566207082185</v>
      </c>
      <c r="C112" s="18">
        <v>100.39586000082225</v>
      </c>
      <c r="D112" s="43">
        <v>4.5133833207493703</v>
      </c>
      <c r="F112">
        <v>100.373367021262</v>
      </c>
      <c r="G112">
        <v>100.423578810667</v>
      </c>
      <c r="H112" s="43">
        <v>4.5121375414660001</v>
      </c>
      <c r="J112" s="18">
        <f t="shared" si="3"/>
        <v>-2.7704950440153198E-2</v>
      </c>
      <c r="K112" s="18">
        <f t="shared" si="4"/>
        <v>-2.7718809844742509E-2</v>
      </c>
      <c r="L112" s="43">
        <f t="shared" si="5"/>
        <v>1.2457792833702186E-3</v>
      </c>
    </row>
    <row r="113" spans="1:12" x14ac:dyDescent="0.35">
      <c r="A113" s="1" t="s">
        <v>82</v>
      </c>
      <c r="B113" s="18">
        <v>100.45537810393627</v>
      </c>
      <c r="C113" s="18">
        <v>100.50563091939595</v>
      </c>
      <c r="D113" s="43">
        <v>4.5084538632805522</v>
      </c>
      <c r="F113">
        <v>100.506550670259</v>
      </c>
      <c r="G113">
        <v>100.556829084801</v>
      </c>
      <c r="H113" s="43">
        <v>4.5061583994249998</v>
      </c>
      <c r="J113" s="18">
        <f t="shared" si="3"/>
        <v>-5.1172566322733815E-2</v>
      </c>
      <c r="K113" s="18">
        <f t="shared" si="4"/>
        <v>-5.1198165405040186E-2</v>
      </c>
      <c r="L113" s="43">
        <f t="shared" si="5"/>
        <v>2.2954638555523488E-3</v>
      </c>
    </row>
    <row r="114" spans="1:12" x14ac:dyDescent="0.35">
      <c r="A114" s="1" t="s">
        <v>288</v>
      </c>
      <c r="B114" s="18">
        <v>101.05861837421867</v>
      </c>
      <c r="C114" s="18">
        <v>101.10917296069901</v>
      </c>
      <c r="D114" s="43">
        <v>3.67</v>
      </c>
      <c r="F114">
        <v>101.061643055838</v>
      </c>
      <c r="G114">
        <v>101.11219915541599</v>
      </c>
      <c r="H114" s="43">
        <v>3.67</v>
      </c>
      <c r="J114" s="18">
        <f t="shared" si="3"/>
        <v>-3.0246816193368886E-3</v>
      </c>
      <c r="K114" s="18">
        <f t="shared" si="4"/>
        <v>-3.0261947169805126E-3</v>
      </c>
      <c r="L114" s="43">
        <f t="shared" si="5"/>
        <v>0</v>
      </c>
    </row>
    <row r="115" spans="1:12" x14ac:dyDescent="0.35">
      <c r="A115" s="1" t="s">
        <v>292</v>
      </c>
      <c r="B115" s="18">
        <v>101.05861837421867</v>
      </c>
      <c r="C115" s="18">
        <v>101.10917296069901</v>
      </c>
      <c r="D115" s="43">
        <v>3.67</v>
      </c>
      <c r="F115">
        <v>101.061643055838</v>
      </c>
      <c r="G115">
        <v>101.11219915541599</v>
      </c>
      <c r="H115" s="43">
        <v>3.67</v>
      </c>
      <c r="J115" s="18">
        <f t="shared" si="3"/>
        <v>-3.0246816193368886E-3</v>
      </c>
      <c r="K115" s="18">
        <f t="shared" si="4"/>
        <v>-3.0261947169805126E-3</v>
      </c>
      <c r="L115" s="43">
        <f t="shared" si="5"/>
        <v>0</v>
      </c>
    </row>
    <row r="116" spans="1:12" x14ac:dyDescent="0.35">
      <c r="A116" s="1" t="s">
        <v>299</v>
      </c>
      <c r="B116" s="18">
        <v>101.05861837421867</v>
      </c>
      <c r="C116" s="18">
        <v>101.10917296069901</v>
      </c>
      <c r="D116" s="43">
        <v>3.67</v>
      </c>
      <c r="F116">
        <v>101.061643055838</v>
      </c>
      <c r="G116">
        <v>101.11219915541599</v>
      </c>
      <c r="H116" s="43">
        <v>3.67</v>
      </c>
      <c r="J116" s="18">
        <f t="shared" si="3"/>
        <v>-3.0246816193368886E-3</v>
      </c>
      <c r="K116" s="18">
        <f t="shared" si="4"/>
        <v>-3.0261947169805126E-3</v>
      </c>
      <c r="L116" s="43">
        <f t="shared" si="5"/>
        <v>0</v>
      </c>
    </row>
    <row r="117" spans="1:12" x14ac:dyDescent="0.35">
      <c r="A117" s="1" t="s">
        <v>300</v>
      </c>
      <c r="B117" s="18">
        <v>101.05861837421867</v>
      </c>
      <c r="C117" s="18">
        <v>101.10917296069901</v>
      </c>
      <c r="D117" s="43">
        <v>3.67</v>
      </c>
      <c r="F117">
        <v>101.061643055838</v>
      </c>
      <c r="G117">
        <v>101.11219915541599</v>
      </c>
      <c r="H117" s="43">
        <v>3.67</v>
      </c>
      <c r="J117" s="18">
        <f t="shared" si="3"/>
        <v>-3.0246816193368886E-3</v>
      </c>
      <c r="K117" s="18">
        <f t="shared" si="4"/>
        <v>-3.0261947169805126E-3</v>
      </c>
      <c r="L117" s="43">
        <f t="shared" si="5"/>
        <v>0</v>
      </c>
    </row>
    <row r="118" spans="1:12" x14ac:dyDescent="0.35">
      <c r="A118" s="1" t="s">
        <v>308</v>
      </c>
      <c r="B118" s="18">
        <v>99.040510395999817</v>
      </c>
      <c r="C118" s="18">
        <v>99.090055423711661</v>
      </c>
      <c r="D118" s="43">
        <v>3.97</v>
      </c>
      <c r="F118">
        <v>99.038160040785996</v>
      </c>
      <c r="G118">
        <v>99.087703892731994</v>
      </c>
      <c r="H118" s="43">
        <v>3.97</v>
      </c>
      <c r="J118" s="18">
        <f t="shared" si="3"/>
        <v>2.3503552138208761E-3</v>
      </c>
      <c r="K118" s="18">
        <f t="shared" si="4"/>
        <v>2.3515309796664496E-3</v>
      </c>
      <c r="L118" s="43">
        <f t="shared" si="5"/>
        <v>0</v>
      </c>
    </row>
    <row r="119" spans="1:12" x14ac:dyDescent="0.35">
      <c r="A119" s="1" t="s">
        <v>74</v>
      </c>
      <c r="B119" s="18">
        <v>99.972264886773729</v>
      </c>
      <c r="C119" s="18">
        <v>100.02227602478612</v>
      </c>
      <c r="D119" s="43">
        <v>4.5614838827196706</v>
      </c>
      <c r="F119">
        <v>100.024203259187</v>
      </c>
      <c r="G119">
        <v>100.074240379377</v>
      </c>
      <c r="H119" s="43">
        <v>4.5591152955079997</v>
      </c>
      <c r="J119" s="18">
        <f t="shared" si="3"/>
        <v>-5.1938372413275147E-2</v>
      </c>
      <c r="K119" s="18">
        <f t="shared" si="4"/>
        <v>-5.1964354590879225E-2</v>
      </c>
      <c r="L119" s="43">
        <f t="shared" si="5"/>
        <v>2.3685872116709916E-3</v>
      </c>
    </row>
    <row r="120" spans="1:12" x14ac:dyDescent="0.35">
      <c r="A120" s="1" t="s">
        <v>88</v>
      </c>
      <c r="B120" s="18">
        <v>100.49924140387068</v>
      </c>
      <c r="C120" s="18">
        <v>100.54951616195166</v>
      </c>
      <c r="D120" s="43">
        <v>4.5064861303774659</v>
      </c>
      <c r="F120">
        <v>100.550398568662</v>
      </c>
      <c r="G120">
        <v>100.600698918121</v>
      </c>
      <c r="H120" s="43">
        <v>4.5041933592210004</v>
      </c>
      <c r="J120" s="18">
        <f t="shared" si="3"/>
        <v>-5.1157164791320042E-2</v>
      </c>
      <c r="K120" s="18">
        <f t="shared" si="4"/>
        <v>-5.1182756169339427E-2</v>
      </c>
      <c r="L120" s="171">
        <f t="shared" si="5"/>
        <v>2.292771156465534E-3</v>
      </c>
    </row>
    <row r="121" spans="1:12" x14ac:dyDescent="0.35">
      <c r="A121" s="1" t="s">
        <v>314</v>
      </c>
      <c r="B121" s="18">
        <v>99.480213095785885</v>
      </c>
      <c r="C121" s="18">
        <v>99.529978084828301</v>
      </c>
      <c r="D121" s="43">
        <v>3.97</v>
      </c>
      <c r="F121">
        <v>99.479049254323002</v>
      </c>
      <c r="G121">
        <v>99.528813661154004</v>
      </c>
      <c r="H121" s="43">
        <v>3.97</v>
      </c>
      <c r="J121" s="18">
        <f t="shared" si="3"/>
        <v>1.1638414628833971E-3</v>
      </c>
      <c r="K121" s="18">
        <f t="shared" si="4"/>
        <v>1.1644236742966996E-3</v>
      </c>
      <c r="L121" s="43">
        <f t="shared" si="5"/>
        <v>0</v>
      </c>
    </row>
    <row r="122" spans="1:12" x14ac:dyDescent="0.35">
      <c r="A122" s="1" t="s">
        <v>78</v>
      </c>
      <c r="B122" s="18">
        <v>100.7984703966028</v>
      </c>
      <c r="C122" s="18">
        <v>100.8488948440248</v>
      </c>
      <c r="D122" s="43">
        <v>4.5240951892001062</v>
      </c>
      <c r="F122">
        <v>100.831786260332</v>
      </c>
      <c r="G122">
        <v>100.882227374019</v>
      </c>
      <c r="H122" s="43">
        <v>4.522600381418</v>
      </c>
      <c r="J122" s="18">
        <f t="shared" si="3"/>
        <v>-3.3315863729200146E-2</v>
      </c>
      <c r="K122" s="18">
        <f t="shared" si="4"/>
        <v>-3.3332529994197557E-2</v>
      </c>
      <c r="L122" s="43">
        <f t="shared" si="5"/>
        <v>1.4948077821062E-3</v>
      </c>
    </row>
    <row r="123" spans="1:12" x14ac:dyDescent="0.35">
      <c r="A123" s="168" t="s">
        <v>340</v>
      </c>
      <c r="B123" s="18">
        <v>99.95</v>
      </c>
      <c r="C123" s="18">
        <v>100</v>
      </c>
      <c r="D123" s="43">
        <v>3.97</v>
      </c>
      <c r="H123" s="43"/>
      <c r="J123" s="18"/>
      <c r="K123" s="18"/>
      <c r="L123" s="43"/>
    </row>
    <row r="124" spans="1:12" x14ac:dyDescent="0.35">
      <c r="A124" s="1" t="s">
        <v>183</v>
      </c>
      <c r="B124" s="18">
        <v>103.47708706080678</v>
      </c>
      <c r="C124" s="18">
        <v>103.52885148655005</v>
      </c>
      <c r="D124" s="43">
        <v>3.97</v>
      </c>
      <c r="F124">
        <v>103.485433622977</v>
      </c>
      <c r="G124">
        <v>103.537202224089</v>
      </c>
      <c r="H124" s="43">
        <v>3.97</v>
      </c>
      <c r="J124" s="18">
        <f t="shared" si="3"/>
        <v>-8.3465621702174531E-3</v>
      </c>
      <c r="K124" s="18">
        <f t="shared" si="4"/>
        <v>-8.3507375389473282E-3</v>
      </c>
      <c r="L124" s="43">
        <f t="shared" si="5"/>
        <v>0</v>
      </c>
    </row>
    <row r="125" spans="1:12" x14ac:dyDescent="0.35">
      <c r="A125" s="1" t="s">
        <v>139</v>
      </c>
      <c r="B125" s="18">
        <v>100.16011944841344</v>
      </c>
      <c r="C125" s="18">
        <v>100.21022456069377</v>
      </c>
      <c r="D125" s="43">
        <v>4.3190453059793397</v>
      </c>
      <c r="F125">
        <v>100.207520565568</v>
      </c>
      <c r="G125">
        <v>100.257649390263</v>
      </c>
      <c r="H125" s="43">
        <v>4.3170022699740001</v>
      </c>
      <c r="J125" s="18">
        <f t="shared" si="3"/>
        <v>-4.7401117154564076E-2</v>
      </c>
      <c r="K125" s="18">
        <f t="shared" si="4"/>
        <v>-4.7424829569223448E-2</v>
      </c>
      <c r="L125" s="43">
        <f t="shared" si="5"/>
        <v>2.0430360053396157E-3</v>
      </c>
    </row>
    <row r="126" spans="1:12" x14ac:dyDescent="0.35">
      <c r="A126" s="1" t="s">
        <v>81</v>
      </c>
      <c r="B126" s="18">
        <v>100.46124553311466</v>
      </c>
      <c r="C126" s="18">
        <v>100.51150128375653</v>
      </c>
      <c r="D126" s="43">
        <v>4.5392815167684066</v>
      </c>
      <c r="F126">
        <v>100.513012211858</v>
      </c>
      <c r="G126">
        <v>100.56329385878701</v>
      </c>
      <c r="H126" s="43">
        <v>4.5369436749030001</v>
      </c>
      <c r="J126" s="18">
        <f t="shared" si="3"/>
        <v>-5.1766678743334182E-2</v>
      </c>
      <c r="K126" s="18">
        <f t="shared" si="4"/>
        <v>-5.1792575030475518E-2</v>
      </c>
      <c r="L126" s="43">
        <f t="shared" si="5"/>
        <v>2.3378418654065314E-3</v>
      </c>
    </row>
    <row r="127" spans="1:12" x14ac:dyDescent="0.35">
      <c r="A127" s="1" t="s">
        <v>143</v>
      </c>
      <c r="B127" s="18">
        <v>100.76861113301187</v>
      </c>
      <c r="C127" s="18">
        <v>100.81902064333353</v>
      </c>
      <c r="D127" s="43">
        <v>4.2929647326287421</v>
      </c>
      <c r="F127">
        <v>100.79649720325</v>
      </c>
      <c r="G127">
        <v>100.846920663582</v>
      </c>
      <c r="H127" s="43">
        <v>4.2917770533009998</v>
      </c>
      <c r="J127" s="18">
        <f t="shared" si="3"/>
        <v>-2.7886070238125171E-2</v>
      </c>
      <c r="K127" s="18">
        <f t="shared" si="4"/>
        <v>-2.7900020248466717E-2</v>
      </c>
      <c r="L127" s="43">
        <f t="shared" si="5"/>
        <v>1.1876793277423303E-3</v>
      </c>
    </row>
    <row r="128" spans="1:12" x14ac:dyDescent="0.35">
      <c r="A128" s="1" t="s">
        <v>136</v>
      </c>
      <c r="B128" s="18">
        <v>100.99064526922413</v>
      </c>
      <c r="C128" s="18">
        <v>101.0411658521502</v>
      </c>
      <c r="D128" s="43">
        <v>4.3196087091735782</v>
      </c>
      <c r="F128">
        <v>101.014213580234</v>
      </c>
      <c r="G128">
        <v>101.064745953211</v>
      </c>
      <c r="H128" s="43">
        <v>4.3186008719800002</v>
      </c>
      <c r="J128" s="18">
        <f t="shared" si="3"/>
        <v>-2.3568311009867671E-2</v>
      </c>
      <c r="K128" s="18">
        <f t="shared" si="4"/>
        <v>-2.3580101060801439E-2</v>
      </c>
      <c r="L128" s="43">
        <f t="shared" si="5"/>
        <v>1.0078371935779984E-3</v>
      </c>
    </row>
    <row r="129" spans="1:12" x14ac:dyDescent="0.35">
      <c r="A129" s="1" t="s">
        <v>87</v>
      </c>
      <c r="B129" s="18">
        <v>100.50561808504058</v>
      </c>
      <c r="C129" s="18">
        <v>100.55589603305711</v>
      </c>
      <c r="D129" s="43">
        <v>4.537277454620968</v>
      </c>
      <c r="F129">
        <v>100.557369183441</v>
      </c>
      <c r="G129">
        <v>100.60767301995099</v>
      </c>
      <c r="H129" s="43">
        <v>4.5349423786939997</v>
      </c>
      <c r="J129" s="18">
        <f t="shared" si="3"/>
        <v>-5.175109840041614E-2</v>
      </c>
      <c r="K129" s="18">
        <f t="shared" si="4"/>
        <v>-5.1776986893884214E-2</v>
      </c>
      <c r="L129" s="171">
        <f t="shared" si="5"/>
        <v>2.3350759269682442E-3</v>
      </c>
    </row>
    <row r="130" spans="1:12" x14ac:dyDescent="0.35">
      <c r="A130" s="1" t="s">
        <v>89</v>
      </c>
      <c r="B130" s="18">
        <v>100.83624129008221</v>
      </c>
      <c r="C130" s="18">
        <v>100.88668463239841</v>
      </c>
      <c r="D130" s="43">
        <v>4.5224005691379556</v>
      </c>
      <c r="F130">
        <v>100.86872120736101</v>
      </c>
      <c r="G130">
        <v>100.91918079776001</v>
      </c>
      <c r="H130" s="43">
        <v>4.5209443476790003</v>
      </c>
      <c r="J130" s="18">
        <f t="shared" si="3"/>
        <v>-3.2479917278791959E-2</v>
      </c>
      <c r="K130" s="18">
        <f t="shared" si="4"/>
        <v>-3.2496165361592944E-2</v>
      </c>
      <c r="L130" s="43">
        <f t="shared" si="5"/>
        <v>1.456221458955298E-3</v>
      </c>
    </row>
    <row r="131" spans="1:12" x14ac:dyDescent="0.35">
      <c r="A131" s="1" t="s">
        <v>239</v>
      </c>
      <c r="B131" s="18">
        <v>103.94443122768484</v>
      </c>
      <c r="C131" s="18">
        <v>103.99642944240604</v>
      </c>
      <c r="D131" s="43">
        <v>4.206666666666667</v>
      </c>
      <c r="F131">
        <v>103.95249424005</v>
      </c>
      <c r="G131">
        <v>104.004496488294</v>
      </c>
      <c r="H131" s="43">
        <v>4.2066666666670001</v>
      </c>
      <c r="J131" s="18">
        <f t="shared" si="3"/>
        <v>-8.0630123651559416E-3</v>
      </c>
      <c r="K131" s="18">
        <f t="shared" si="4"/>
        <v>-8.0670458879552598E-3</v>
      </c>
      <c r="L131" s="43">
        <f t="shared" si="5"/>
        <v>-3.3306690738754696E-13</v>
      </c>
    </row>
    <row r="132" spans="1:12" x14ac:dyDescent="0.35">
      <c r="A132" s="1" t="s">
        <v>153</v>
      </c>
      <c r="B132" s="18">
        <v>100.24189642039201</v>
      </c>
      <c r="C132" s="18">
        <v>100.29204244161281</v>
      </c>
      <c r="D132" s="43">
        <v>4.206666666666667</v>
      </c>
      <c r="F132">
        <v>100.242485158185</v>
      </c>
      <c r="G132">
        <v>100.292631473922</v>
      </c>
      <c r="H132" s="43">
        <v>4.2066666666670001</v>
      </c>
      <c r="J132" s="18">
        <f t="shared" ref="J132:J195" si="6">B132-F132</f>
        <v>-5.8873779299517537E-4</v>
      </c>
      <c r="K132" s="18">
        <f t="shared" ref="K132:K195" si="7">C132-G132</f>
        <v>-5.8903230919327143E-4</v>
      </c>
      <c r="L132" s="43">
        <f t="shared" ref="L132:L195" si="8">D132-H132</f>
        <v>-3.3306690738754696E-13</v>
      </c>
    </row>
    <row r="133" spans="1:12" x14ac:dyDescent="0.35">
      <c r="A133" s="1" t="s">
        <v>93</v>
      </c>
      <c r="B133" s="18">
        <v>100.03162153779878</v>
      </c>
      <c r="C133" s="18">
        <v>100.08166236898327</v>
      </c>
      <c r="D133" s="43">
        <v>4.5587771945462645</v>
      </c>
      <c r="F133">
        <v>100.083539068566</v>
      </c>
      <c r="G133">
        <v>100.133605871502</v>
      </c>
      <c r="H133" s="43">
        <v>4.55641236555</v>
      </c>
      <c r="J133" s="18">
        <f t="shared" si="6"/>
        <v>-5.1917530767212838E-2</v>
      </c>
      <c r="K133" s="18">
        <f t="shared" si="7"/>
        <v>-5.1943502518724927E-2</v>
      </c>
      <c r="L133" s="43">
        <f t="shared" si="8"/>
        <v>2.3648289962645563E-3</v>
      </c>
    </row>
    <row r="134" spans="1:12" x14ac:dyDescent="0.35">
      <c r="A134" s="1" t="s">
        <v>173</v>
      </c>
      <c r="B134" s="18">
        <v>100.02342500159435</v>
      </c>
      <c r="C134" s="18">
        <v>100.07346173246057</v>
      </c>
      <c r="D134" s="43">
        <v>4.285914492961691</v>
      </c>
      <c r="F134">
        <v>100.070128909438</v>
      </c>
      <c r="G134">
        <v>100.12018900394</v>
      </c>
      <c r="H134" s="43">
        <v>4.2839142061860001</v>
      </c>
      <c r="J134" s="18">
        <f t="shared" si="6"/>
        <v>-4.6703907843649972E-2</v>
      </c>
      <c r="K134" s="18">
        <f t="shared" si="7"/>
        <v>-4.6727271479426236E-2</v>
      </c>
      <c r="L134" s="171">
        <f t="shared" si="8"/>
        <v>2.0002867756909737E-3</v>
      </c>
    </row>
    <row r="135" spans="1:12" x14ac:dyDescent="0.35">
      <c r="A135" s="1" t="s">
        <v>161</v>
      </c>
      <c r="B135" s="18">
        <v>100.43063063652285</v>
      </c>
      <c r="C135" s="18">
        <v>100.48087107205887</v>
      </c>
      <c r="D135" s="43">
        <v>4.2724241481956691</v>
      </c>
      <c r="F135">
        <v>100.477266080814</v>
      </c>
      <c r="G135">
        <v>100.52752984573701</v>
      </c>
      <c r="H135" s="43">
        <v>4.2704411483979996</v>
      </c>
      <c r="J135" s="18">
        <f t="shared" si="6"/>
        <v>-4.6635444291155181E-2</v>
      </c>
      <c r="K135" s="18">
        <f t="shared" si="7"/>
        <v>-4.6658773678132093E-2</v>
      </c>
      <c r="L135" s="43">
        <f t="shared" si="8"/>
        <v>1.9829997976694713E-3</v>
      </c>
    </row>
    <row r="136" spans="1:12" x14ac:dyDescent="0.35">
      <c r="A136" s="1" t="s">
        <v>96</v>
      </c>
      <c r="B136" s="18">
        <v>100.57954266264703</v>
      </c>
      <c r="C136" s="18">
        <v>100.62985759144274</v>
      </c>
      <c r="D136" s="43">
        <v>4.5339426182274369</v>
      </c>
      <c r="F136">
        <v>100.631267804229</v>
      </c>
      <c r="G136">
        <v>100.681608608533</v>
      </c>
      <c r="H136" s="43">
        <v>4.531612141538</v>
      </c>
      <c r="J136" s="18">
        <f t="shared" si="6"/>
        <v>-5.1725141581968614E-2</v>
      </c>
      <c r="K136" s="18">
        <f t="shared" si="7"/>
        <v>-5.1751017090253981E-2</v>
      </c>
      <c r="L136" s="43">
        <f t="shared" si="8"/>
        <v>2.3304766894369777E-3</v>
      </c>
    </row>
    <row r="137" spans="1:12" x14ac:dyDescent="0.35">
      <c r="A137" s="1" t="s">
        <v>256</v>
      </c>
      <c r="B137" s="18">
        <v>104.18691003878956</v>
      </c>
      <c r="C137" s="18">
        <v>104.23902955356634</v>
      </c>
      <c r="D137" s="43">
        <v>4.206666666666667</v>
      </c>
      <c r="F137">
        <v>104.195158777933</v>
      </c>
      <c r="G137">
        <v>104.247282419143</v>
      </c>
      <c r="H137" s="43">
        <v>4.2066666666670001</v>
      </c>
      <c r="J137" s="18">
        <f t="shared" si="6"/>
        <v>-8.2487391434398205E-3</v>
      </c>
      <c r="K137" s="18">
        <f t="shared" si="7"/>
        <v>-8.2528655766651582E-3</v>
      </c>
      <c r="L137" s="43">
        <f t="shared" si="8"/>
        <v>-3.3306690738754696E-13</v>
      </c>
    </row>
    <row r="138" spans="1:12" x14ac:dyDescent="0.35">
      <c r="A138" s="1" t="s">
        <v>98</v>
      </c>
      <c r="B138" s="18">
        <v>100.97968726938562</v>
      </c>
      <c r="C138" s="18">
        <v>101.0302023705709</v>
      </c>
      <c r="D138" s="43">
        <v>4.5159763050509447</v>
      </c>
      <c r="F138">
        <v>101.032502511544</v>
      </c>
      <c r="G138">
        <v>101.08304403356099</v>
      </c>
      <c r="H138" s="43">
        <v>4.5136155560229998</v>
      </c>
      <c r="J138" s="18">
        <f t="shared" si="6"/>
        <v>-5.2815242158374076E-2</v>
      </c>
      <c r="K138" s="18">
        <f t="shared" si="7"/>
        <v>-5.2841662990090299E-2</v>
      </c>
      <c r="L138" s="171">
        <f t="shared" si="8"/>
        <v>2.3607490279449195E-3</v>
      </c>
    </row>
    <row r="139" spans="1:12" x14ac:dyDescent="0.35">
      <c r="A139" s="1" t="s">
        <v>135</v>
      </c>
      <c r="B139" s="18">
        <v>100.99483336726431</v>
      </c>
      <c r="C139" s="18">
        <v>101.04535604528694</v>
      </c>
      <c r="D139" s="43">
        <v>4.3297388135672401</v>
      </c>
      <c r="F139">
        <v>101.01859781949599</v>
      </c>
      <c r="G139">
        <v>101.069132385689</v>
      </c>
      <c r="H139" s="43">
        <v>4.3287202499220001</v>
      </c>
      <c r="J139" s="18">
        <f t="shared" si="6"/>
        <v>-2.3764452231688438E-2</v>
      </c>
      <c r="K139" s="18">
        <f t="shared" si="7"/>
        <v>-2.3776340402065443E-2</v>
      </c>
      <c r="L139" s="43">
        <f t="shared" si="8"/>
        <v>1.0185636452400004E-3</v>
      </c>
    </row>
    <row r="140" spans="1:12" x14ac:dyDescent="0.35">
      <c r="A140" s="1" t="s">
        <v>258</v>
      </c>
      <c r="B140" s="18">
        <v>104.26091213644941</v>
      </c>
      <c r="C140" s="18">
        <v>104.31306867078479</v>
      </c>
      <c r="D140" s="43">
        <v>4.206666666666667</v>
      </c>
      <c r="F140">
        <v>104.269101816594</v>
      </c>
      <c r="G140">
        <v>104.321262447818</v>
      </c>
      <c r="H140" s="43">
        <v>4.2066666666670001</v>
      </c>
      <c r="J140" s="18">
        <f t="shared" si="6"/>
        <v>-8.1896801445964229E-3</v>
      </c>
      <c r="K140" s="18">
        <f t="shared" si="7"/>
        <v>-8.1937770332132231E-3</v>
      </c>
      <c r="L140" s="43">
        <f t="shared" si="8"/>
        <v>-3.3306690738754696E-13</v>
      </c>
    </row>
    <row r="141" spans="1:12" x14ac:dyDescent="0.35">
      <c r="A141" s="1" t="s">
        <v>112</v>
      </c>
      <c r="B141" s="18">
        <v>99.98625456512309</v>
      </c>
      <c r="C141" s="18">
        <v>100.03627270147382</v>
      </c>
      <c r="D141" s="43">
        <v>4.4983683202879892</v>
      </c>
      <c r="F141">
        <v>100.02974804038401</v>
      </c>
      <c r="G141">
        <v>100.079787934351</v>
      </c>
      <c r="H141" s="43">
        <v>4.4964124054220003</v>
      </c>
      <c r="J141" s="18">
        <f t="shared" si="6"/>
        <v>-4.3493475260916625E-2</v>
      </c>
      <c r="K141" s="18">
        <f t="shared" si="7"/>
        <v>-4.3515232877183507E-2</v>
      </c>
      <c r="L141" s="43">
        <f t="shared" si="8"/>
        <v>1.9559148659888947E-3</v>
      </c>
    </row>
    <row r="142" spans="1:12" x14ac:dyDescent="0.35">
      <c r="A142" s="1" t="s">
        <v>266</v>
      </c>
      <c r="B142" s="18">
        <v>102.69177868712151</v>
      </c>
      <c r="C142" s="18">
        <v>102.74315026225263</v>
      </c>
      <c r="D142" s="43">
        <v>4.4433333333333334</v>
      </c>
      <c r="F142">
        <v>102.696796435004</v>
      </c>
      <c r="G142">
        <v>102.748170520264</v>
      </c>
      <c r="H142" s="43">
        <v>4.4433333333330003</v>
      </c>
      <c r="J142" s="18">
        <f t="shared" si="6"/>
        <v>-5.017747882490653E-3</v>
      </c>
      <c r="K142" s="18">
        <f t="shared" si="7"/>
        <v>-5.0202580113705153E-3</v>
      </c>
      <c r="L142" s="43">
        <f t="shared" si="8"/>
        <v>3.3306690738754696E-13</v>
      </c>
    </row>
    <row r="143" spans="1:12" x14ac:dyDescent="0.35">
      <c r="A143" s="1" t="s">
        <v>124</v>
      </c>
      <c r="B143" s="18">
        <v>100.66626780371601</v>
      </c>
      <c r="C143" s="18">
        <v>100.71662611677439</v>
      </c>
      <c r="D143" s="43">
        <v>4.3024971815237194</v>
      </c>
      <c r="F143">
        <v>100.714817507018</v>
      </c>
      <c r="G143">
        <v>100.765200107072</v>
      </c>
      <c r="H143" s="43">
        <v>4.3004261346129997</v>
      </c>
      <c r="J143" s="18">
        <f t="shared" si="6"/>
        <v>-4.8549703301986824E-2</v>
      </c>
      <c r="K143" s="18">
        <f t="shared" si="7"/>
        <v>-4.8573990297612113E-2</v>
      </c>
      <c r="L143" s="43">
        <f t="shared" si="8"/>
        <v>2.0710469107196872E-3</v>
      </c>
    </row>
    <row r="144" spans="1:12" x14ac:dyDescent="0.35">
      <c r="A144" s="1" t="s">
        <v>277</v>
      </c>
      <c r="B144" s="18">
        <v>101.54252219697081</v>
      </c>
      <c r="C144" s="18">
        <v>101.59331885639901</v>
      </c>
      <c r="D144" s="43">
        <v>4.4433333333333334</v>
      </c>
      <c r="F144">
        <v>101.54528653566101</v>
      </c>
      <c r="G144">
        <v>101.59608457794999</v>
      </c>
      <c r="H144" s="43">
        <v>4.4433333333330003</v>
      </c>
      <c r="J144" s="18">
        <f t="shared" si="6"/>
        <v>-2.7643386901985423E-3</v>
      </c>
      <c r="K144" s="18">
        <f t="shared" si="7"/>
        <v>-2.7657215509861999E-3</v>
      </c>
      <c r="L144" s="43">
        <f t="shared" si="8"/>
        <v>3.3306690738754696E-13</v>
      </c>
    </row>
    <row r="145" spans="1:12" x14ac:dyDescent="0.35">
      <c r="A145" s="1" t="s">
        <v>281</v>
      </c>
      <c r="B145" s="18">
        <v>101.54252219697081</v>
      </c>
      <c r="C145" s="18">
        <v>101.59331885639901</v>
      </c>
      <c r="D145" s="43">
        <v>4.4433333333333334</v>
      </c>
      <c r="F145">
        <v>101.54528653566101</v>
      </c>
      <c r="G145">
        <v>101.59608457794999</v>
      </c>
      <c r="H145" s="43">
        <v>4.4433333333330003</v>
      </c>
      <c r="J145" s="18">
        <f t="shared" si="6"/>
        <v>-2.7643386901985423E-3</v>
      </c>
      <c r="K145" s="18">
        <f t="shared" si="7"/>
        <v>-2.7657215509861999E-3</v>
      </c>
      <c r="L145" s="43">
        <f t="shared" si="8"/>
        <v>3.3306690738754696E-13</v>
      </c>
    </row>
    <row r="146" spans="1:12" x14ac:dyDescent="0.35">
      <c r="A146" s="1" t="s">
        <v>284</v>
      </c>
      <c r="B146" s="18">
        <v>101.54252219697081</v>
      </c>
      <c r="C146" s="18">
        <v>101.59331885639901</v>
      </c>
      <c r="D146" s="43">
        <v>4.4433333333333334</v>
      </c>
      <c r="F146">
        <v>101.54528653566101</v>
      </c>
      <c r="G146">
        <v>101.59608457794999</v>
      </c>
      <c r="H146" s="43">
        <v>4.4433333333330003</v>
      </c>
      <c r="J146" s="18">
        <f t="shared" si="6"/>
        <v>-2.7643386901985423E-3</v>
      </c>
      <c r="K146" s="18">
        <f t="shared" si="7"/>
        <v>-2.7657215509861999E-3</v>
      </c>
      <c r="L146" s="43">
        <f t="shared" si="8"/>
        <v>3.3306690738754696E-13</v>
      </c>
    </row>
    <row r="147" spans="1:12" x14ac:dyDescent="0.35">
      <c r="A147" s="1" t="s">
        <v>129</v>
      </c>
      <c r="B147" s="18">
        <v>100.02475203728363</v>
      </c>
      <c r="C147" s="18">
        <v>100.07478943199963</v>
      </c>
      <c r="D147" s="43">
        <v>4.3300945468833385</v>
      </c>
      <c r="F147">
        <v>100.072300041159</v>
      </c>
      <c r="G147">
        <v>100.12236122177001</v>
      </c>
      <c r="H147" s="43">
        <v>4.3280371608510002</v>
      </c>
      <c r="J147" s="18">
        <f t="shared" si="6"/>
        <v>-4.7548003875363065E-2</v>
      </c>
      <c r="K147" s="18">
        <f t="shared" si="7"/>
        <v>-4.757178977037313E-2</v>
      </c>
      <c r="L147" s="43">
        <f t="shared" si="8"/>
        <v>2.0573860323382931E-3</v>
      </c>
    </row>
    <row r="148" spans="1:12" x14ac:dyDescent="0.35">
      <c r="A148" s="1" t="s">
        <v>138</v>
      </c>
      <c r="B148" s="18">
        <v>100.16143875056288</v>
      </c>
      <c r="C148" s="18">
        <v>100.21154452282428</v>
      </c>
      <c r="D148" s="43">
        <v>4.3345804325076172</v>
      </c>
      <c r="F148">
        <v>100.20913749079</v>
      </c>
      <c r="G148">
        <v>100.25926712435199</v>
      </c>
      <c r="H148" s="43">
        <v>4.332517207225</v>
      </c>
      <c r="J148" s="18">
        <f t="shared" si="6"/>
        <v>-4.7698740227119174E-2</v>
      </c>
      <c r="K148" s="18">
        <f t="shared" si="7"/>
        <v>-4.7722601527709685E-2</v>
      </c>
      <c r="L148" s="43">
        <f t="shared" si="8"/>
        <v>2.0632252826171538E-3</v>
      </c>
    </row>
    <row r="149" spans="1:12" x14ac:dyDescent="0.35">
      <c r="A149" s="1" t="s">
        <v>121</v>
      </c>
      <c r="B149" s="18">
        <v>100.2468566634406</v>
      </c>
      <c r="C149" s="18">
        <v>100.2970051660236</v>
      </c>
      <c r="D149" s="43">
        <v>4.3620445024833758</v>
      </c>
      <c r="F149">
        <v>100.275865638027</v>
      </c>
      <c r="G149">
        <v>100.326028652353</v>
      </c>
      <c r="H149" s="43">
        <v>4.3607825992600002</v>
      </c>
      <c r="J149" s="18">
        <f t="shared" si="6"/>
        <v>-2.9008974586403724E-2</v>
      </c>
      <c r="K149" s="18">
        <f t="shared" si="7"/>
        <v>-2.9023486329407433E-2</v>
      </c>
      <c r="L149" s="43">
        <f t="shared" si="8"/>
        <v>1.2619032233756045E-3</v>
      </c>
    </row>
    <row r="150" spans="1:12" x14ac:dyDescent="0.35">
      <c r="A150" s="1" t="s">
        <v>106</v>
      </c>
      <c r="B150" s="18">
        <v>100.45537810393627</v>
      </c>
      <c r="C150" s="18">
        <v>100.50563091939595</v>
      </c>
      <c r="D150" s="43">
        <v>4.5084538632805522</v>
      </c>
      <c r="F150">
        <v>100.506550670259</v>
      </c>
      <c r="G150">
        <v>100.556829084801</v>
      </c>
      <c r="H150" s="43">
        <v>4.5061583994249998</v>
      </c>
      <c r="J150" s="18">
        <f t="shared" si="6"/>
        <v>-5.1172566322733815E-2</v>
      </c>
      <c r="K150" s="18">
        <f t="shared" si="7"/>
        <v>-5.1198165405040186E-2</v>
      </c>
      <c r="L150" s="43">
        <f t="shared" si="8"/>
        <v>2.2954638555523488E-3</v>
      </c>
    </row>
    <row r="151" spans="1:12" x14ac:dyDescent="0.35">
      <c r="A151" s="1" t="s">
        <v>95</v>
      </c>
      <c r="B151" s="18">
        <v>100.58676775655709</v>
      </c>
      <c r="C151" s="18">
        <v>100.63708629970694</v>
      </c>
      <c r="D151" s="43">
        <v>4.5646691184195953</v>
      </c>
      <c r="F151">
        <v>100.639086533849</v>
      </c>
      <c r="G151">
        <v>100.689431249474</v>
      </c>
      <c r="H151" s="43">
        <v>4.5622961049589996</v>
      </c>
      <c r="J151" s="18">
        <f t="shared" si="6"/>
        <v>-5.2318777291901597E-2</v>
      </c>
      <c r="K151" s="18">
        <f t="shared" si="7"/>
        <v>-5.2344949767061166E-2</v>
      </c>
      <c r="L151" s="43">
        <f t="shared" si="8"/>
        <v>2.3730134605957076E-3</v>
      </c>
    </row>
    <row r="152" spans="1:12" x14ac:dyDescent="0.35">
      <c r="A152" s="1" t="s">
        <v>289</v>
      </c>
      <c r="B152" s="18">
        <v>100.90260130758369</v>
      </c>
      <c r="C152" s="18">
        <v>100.95307784650694</v>
      </c>
      <c r="D152" s="43">
        <v>4.4433333333333334</v>
      </c>
      <c r="F152">
        <v>100.904199194924</v>
      </c>
      <c r="G152">
        <v>100.95467653319101</v>
      </c>
      <c r="H152" s="43">
        <v>4.4433333333330003</v>
      </c>
      <c r="J152" s="18">
        <f t="shared" si="6"/>
        <v>-1.5978873403099669E-3</v>
      </c>
      <c r="K152" s="18">
        <f t="shared" si="7"/>
        <v>-1.5986866840620451E-3</v>
      </c>
      <c r="L152" s="43">
        <f t="shared" si="8"/>
        <v>3.3306690738754696E-13</v>
      </c>
    </row>
    <row r="153" spans="1:12" x14ac:dyDescent="0.35">
      <c r="A153" s="1" t="s">
        <v>301</v>
      </c>
      <c r="B153" s="18">
        <v>100.90260130758369</v>
      </c>
      <c r="C153" s="18">
        <v>100.95307784650694</v>
      </c>
      <c r="D153" s="43">
        <v>4.4433333333333334</v>
      </c>
      <c r="F153">
        <v>100.904199194924</v>
      </c>
      <c r="G153">
        <v>100.95467653319101</v>
      </c>
      <c r="H153" s="43">
        <v>4.4433333333330003</v>
      </c>
      <c r="J153" s="18">
        <f t="shared" si="6"/>
        <v>-1.5978873403099669E-3</v>
      </c>
      <c r="K153" s="18">
        <f t="shared" si="7"/>
        <v>-1.5986866840620451E-3</v>
      </c>
      <c r="L153" s="43">
        <f t="shared" si="8"/>
        <v>3.3306690738754696E-13</v>
      </c>
    </row>
    <row r="154" spans="1:12" x14ac:dyDescent="0.35">
      <c r="A154" s="1" t="s">
        <v>142</v>
      </c>
      <c r="B154" s="18">
        <v>100.77362334886982</v>
      </c>
      <c r="C154" s="18">
        <v>100.82403536655309</v>
      </c>
      <c r="D154" s="43">
        <v>4.308248508610057</v>
      </c>
      <c r="F154">
        <v>100.80180452884601</v>
      </c>
      <c r="G154">
        <v>100.852230644168</v>
      </c>
      <c r="H154" s="43">
        <v>4.3070440507420003</v>
      </c>
      <c r="J154" s="18">
        <f t="shared" si="6"/>
        <v>-2.8181179976186854E-2</v>
      </c>
      <c r="K154" s="18">
        <f t="shared" si="7"/>
        <v>-2.8195277614912584E-2</v>
      </c>
      <c r="L154" s="43">
        <f t="shared" si="8"/>
        <v>1.2044578680567852E-3</v>
      </c>
    </row>
    <row r="155" spans="1:12" x14ac:dyDescent="0.35">
      <c r="A155" s="1" t="s">
        <v>134</v>
      </c>
      <c r="B155" s="18">
        <v>100.99902146530448</v>
      </c>
      <c r="C155" s="18">
        <v>101.04954623842369</v>
      </c>
      <c r="D155" s="43">
        <v>4.3398680778365168</v>
      </c>
      <c r="F155">
        <v>101.022982058758</v>
      </c>
      <c r="G155">
        <v>101.073518818167</v>
      </c>
      <c r="H155" s="43">
        <v>4.3388387495340002</v>
      </c>
      <c r="J155" s="18">
        <f t="shared" si="6"/>
        <v>-2.3960593453523416E-2</v>
      </c>
      <c r="K155" s="18">
        <f t="shared" si="7"/>
        <v>-2.3972579743315237E-2</v>
      </c>
      <c r="L155" s="43">
        <f t="shared" si="8"/>
        <v>1.0293283025166744E-3</v>
      </c>
    </row>
    <row r="156" spans="1:12" x14ac:dyDescent="0.35">
      <c r="A156" s="1" t="s">
        <v>307</v>
      </c>
      <c r="B156" s="18">
        <v>98.581474353400608</v>
      </c>
      <c r="C156" s="18">
        <v>98.630789748274736</v>
      </c>
      <c r="D156" s="43">
        <v>4.68</v>
      </c>
      <c r="F156">
        <v>98.579278896484993</v>
      </c>
      <c r="G156">
        <v>98.628593193081997</v>
      </c>
      <c r="H156" s="43">
        <v>4.68</v>
      </c>
      <c r="J156" s="18">
        <f t="shared" si="6"/>
        <v>2.1954569156150683E-3</v>
      </c>
      <c r="K156" s="18">
        <f t="shared" si="7"/>
        <v>2.1965551927394245E-3</v>
      </c>
      <c r="L156" s="43">
        <f t="shared" si="8"/>
        <v>0</v>
      </c>
    </row>
    <row r="157" spans="1:12" x14ac:dyDescent="0.35">
      <c r="A157" s="1" t="s">
        <v>111</v>
      </c>
      <c r="B157" s="18">
        <v>99.986680424076653</v>
      </c>
      <c r="C157" s="18">
        <v>100.03669877346339</v>
      </c>
      <c r="D157" s="43">
        <v>4.5295876968722997</v>
      </c>
      <c r="F157">
        <v>100.030684789091</v>
      </c>
      <c r="G157">
        <v>100.080725151667</v>
      </c>
      <c r="H157" s="43">
        <v>4.5275950919949999</v>
      </c>
      <c r="J157" s="18">
        <f t="shared" si="6"/>
        <v>-4.4004365014345126E-2</v>
      </c>
      <c r="K157" s="18">
        <f t="shared" si="7"/>
        <v>-4.4026378203611216E-2</v>
      </c>
      <c r="L157" s="43">
        <f t="shared" si="8"/>
        <v>1.9926048772997973E-3</v>
      </c>
    </row>
    <row r="158" spans="1:12" x14ac:dyDescent="0.35">
      <c r="A158" s="1" t="s">
        <v>317</v>
      </c>
      <c r="B158" s="18">
        <v>99.251697489453221</v>
      </c>
      <c r="C158" s="18">
        <v>99.301348163534982</v>
      </c>
      <c r="D158" s="43">
        <v>4.68</v>
      </c>
      <c r="F158">
        <v>99.250612211399996</v>
      </c>
      <c r="G158">
        <v>99.300262342571003</v>
      </c>
      <c r="H158" s="43">
        <v>4.68</v>
      </c>
      <c r="J158" s="18">
        <f t="shared" si="6"/>
        <v>1.0852780532246697E-3</v>
      </c>
      <c r="K158" s="18">
        <f t="shared" si="7"/>
        <v>1.0858209639792449E-3</v>
      </c>
      <c r="L158" s="43">
        <f t="shared" si="8"/>
        <v>0</v>
      </c>
    </row>
    <row r="159" spans="1:12" x14ac:dyDescent="0.35">
      <c r="A159" s="1" t="s">
        <v>123</v>
      </c>
      <c r="B159" s="18">
        <v>100.66918650965381</v>
      </c>
      <c r="C159" s="18">
        <v>100.71954628279521</v>
      </c>
      <c r="D159" s="43">
        <v>4.3127179979582513</v>
      </c>
      <c r="F159">
        <v>100.71793314628</v>
      </c>
      <c r="G159">
        <v>100.768317304932</v>
      </c>
      <c r="H159" s="43">
        <v>4.3106306785450004</v>
      </c>
      <c r="J159" s="18">
        <f t="shared" si="6"/>
        <v>-4.8746636626191275E-2</v>
      </c>
      <c r="K159" s="18">
        <f t="shared" si="7"/>
        <v>-4.8771022136790521E-2</v>
      </c>
      <c r="L159" s="43">
        <f t="shared" si="8"/>
        <v>2.0873194132509099E-3</v>
      </c>
    </row>
    <row r="160" spans="1:12" x14ac:dyDescent="0.35">
      <c r="A160" s="168" t="s">
        <v>341</v>
      </c>
      <c r="B160" s="18">
        <v>99.95</v>
      </c>
      <c r="C160" s="18">
        <v>100</v>
      </c>
      <c r="D160" s="43">
        <v>4.68</v>
      </c>
      <c r="H160" s="43"/>
      <c r="J160" s="18"/>
      <c r="K160" s="18"/>
      <c r="L160" s="43"/>
    </row>
    <row r="161" spans="1:12" x14ac:dyDescent="0.35">
      <c r="A161" s="1" t="s">
        <v>152</v>
      </c>
      <c r="B161" s="18">
        <v>96.941710494392197</v>
      </c>
      <c r="C161" s="18">
        <v>96.990205597190794</v>
      </c>
      <c r="D161" s="43">
        <v>4.68</v>
      </c>
      <c r="F161">
        <v>96.937181329636005</v>
      </c>
      <c r="G161">
        <v>96.985674166718994</v>
      </c>
      <c r="H161" s="43">
        <v>4.68</v>
      </c>
      <c r="J161" s="18">
        <f t="shared" si="6"/>
        <v>4.5291647561924719E-3</v>
      </c>
      <c r="K161" s="18">
        <f t="shared" si="7"/>
        <v>4.5314304718004905E-3</v>
      </c>
      <c r="L161" s="43">
        <f t="shared" si="8"/>
        <v>0</v>
      </c>
    </row>
    <row r="162" spans="1:12" x14ac:dyDescent="0.35">
      <c r="A162" s="1" t="s">
        <v>128</v>
      </c>
      <c r="B162" s="18">
        <v>100.02506429684486</v>
      </c>
      <c r="C162" s="18">
        <v>100.07510184776874</v>
      </c>
      <c r="D162" s="43">
        <v>4.3404902116488309</v>
      </c>
      <c r="F162">
        <v>100.072810921646</v>
      </c>
      <c r="G162">
        <v>100.122872357825</v>
      </c>
      <c r="H162" s="43">
        <v>4.3384192819359999</v>
      </c>
      <c r="J162" s="18">
        <f t="shared" si="6"/>
        <v>-4.774662480113534E-2</v>
      </c>
      <c r="K162" s="18">
        <f t="shared" si="7"/>
        <v>-4.7770510056267312E-2</v>
      </c>
      <c r="L162" s="43">
        <f t="shared" si="8"/>
        <v>2.0709297128309601E-3</v>
      </c>
    </row>
    <row r="163" spans="1:12" x14ac:dyDescent="0.35">
      <c r="A163" s="1" t="s">
        <v>172</v>
      </c>
      <c r="B163" s="18">
        <v>100.0236591737833</v>
      </c>
      <c r="C163" s="18">
        <v>100.07369602179419</v>
      </c>
      <c r="D163" s="43">
        <v>4.2937107060223099</v>
      </c>
      <c r="F163">
        <v>100.07051203301999</v>
      </c>
      <c r="G163">
        <v>100.12057231918</v>
      </c>
      <c r="H163" s="43">
        <v>4.2917003972990004</v>
      </c>
      <c r="J163" s="18">
        <f t="shared" si="6"/>
        <v>-4.6852859236693689E-2</v>
      </c>
      <c r="K163" s="18">
        <f t="shared" si="7"/>
        <v>-4.6876297385807675E-2</v>
      </c>
      <c r="L163" s="43">
        <f t="shared" si="8"/>
        <v>2.0103087233094286E-3</v>
      </c>
    </row>
    <row r="164" spans="1:12" x14ac:dyDescent="0.35">
      <c r="A164" s="1" t="s">
        <v>120</v>
      </c>
      <c r="B164" s="18">
        <v>100.24868611258718</v>
      </c>
      <c r="C164" s="18">
        <v>100.29883553035235</v>
      </c>
      <c r="D164" s="43">
        <v>4.3775433451281822</v>
      </c>
      <c r="F164">
        <v>100.27799158817101</v>
      </c>
      <c r="G164">
        <v>100.32815566600399</v>
      </c>
      <c r="H164" s="43">
        <v>4.3762640415879996</v>
      </c>
      <c r="J164" s="18">
        <f t="shared" si="6"/>
        <v>-2.9305475583825569E-2</v>
      </c>
      <c r="K164" s="18">
        <f t="shared" si="7"/>
        <v>-2.9320135651644819E-2</v>
      </c>
      <c r="L164" s="43">
        <f t="shared" si="8"/>
        <v>1.2793035401825747E-3</v>
      </c>
    </row>
    <row r="165" spans="1:12" x14ac:dyDescent="0.35">
      <c r="A165" s="1" t="s">
        <v>105</v>
      </c>
      <c r="B165" s="18">
        <v>100.46124553311466</v>
      </c>
      <c r="C165" s="18">
        <v>100.51150128375653</v>
      </c>
      <c r="D165" s="43">
        <v>4.5392815167684066</v>
      </c>
      <c r="F165">
        <v>100.513012211858</v>
      </c>
      <c r="G165">
        <v>100.56329385878701</v>
      </c>
      <c r="H165" s="43">
        <v>4.5369436749030001</v>
      </c>
      <c r="J165" s="18">
        <f t="shared" si="6"/>
        <v>-5.1766678743334182E-2</v>
      </c>
      <c r="K165" s="18">
        <f t="shared" si="7"/>
        <v>-5.1792575030475518E-2</v>
      </c>
      <c r="L165" s="43">
        <f t="shared" si="8"/>
        <v>2.3378418654065314E-3</v>
      </c>
    </row>
    <row r="166" spans="1:12" x14ac:dyDescent="0.35">
      <c r="A166" s="1" t="s">
        <v>94</v>
      </c>
      <c r="B166" s="18">
        <v>100.59399285046715</v>
      </c>
      <c r="C166" s="18">
        <v>100.64431500797113</v>
      </c>
      <c r="D166" s="43">
        <v>4.5953912047925369</v>
      </c>
      <c r="F166">
        <v>100.64690526346899</v>
      </c>
      <c r="G166">
        <v>100.697253890414</v>
      </c>
      <c r="H166" s="43">
        <v>4.5929753010279999</v>
      </c>
      <c r="J166" s="18">
        <f t="shared" si="6"/>
        <v>-5.291241300184879E-2</v>
      </c>
      <c r="K166" s="18">
        <f t="shared" si="7"/>
        <v>-5.2938882442873592E-2</v>
      </c>
      <c r="L166" s="171">
        <f t="shared" si="8"/>
        <v>2.4159037645370418E-3</v>
      </c>
    </row>
    <row r="167" spans="1:12" x14ac:dyDescent="0.35">
      <c r="A167" s="1" t="s">
        <v>133</v>
      </c>
      <c r="B167" s="18">
        <v>101.00320916130009</v>
      </c>
      <c r="C167" s="18">
        <v>101.05373602931475</v>
      </c>
      <c r="D167" s="43">
        <v>4.3499955298286146</v>
      </c>
      <c r="F167">
        <v>101.027365877146</v>
      </c>
      <c r="G167">
        <v>101.07790482956101</v>
      </c>
      <c r="H167" s="43">
        <v>4.3489553997110004</v>
      </c>
      <c r="J167" s="18">
        <f t="shared" si="6"/>
        <v>-2.4156715845904841E-2</v>
      </c>
      <c r="K167" s="18">
        <f t="shared" si="7"/>
        <v>-2.4168800246258115E-2</v>
      </c>
      <c r="L167" s="43">
        <f t="shared" si="8"/>
        <v>1.0401301176141686E-3</v>
      </c>
    </row>
    <row r="168" spans="1:12" x14ac:dyDescent="0.35">
      <c r="A168" s="1" t="s">
        <v>110</v>
      </c>
      <c r="B168" s="18">
        <v>99.987106283030229</v>
      </c>
      <c r="C168" s="18">
        <v>100.03712484545295</v>
      </c>
      <c r="D168" s="43">
        <v>4.5608068075213</v>
      </c>
      <c r="F168">
        <v>100.03162153780001</v>
      </c>
      <c r="G168">
        <v>100.081662368984</v>
      </c>
      <c r="H168" s="43">
        <v>4.5587771945459998</v>
      </c>
      <c r="J168" s="18">
        <f t="shared" si="6"/>
        <v>-4.4515254769777357E-2</v>
      </c>
      <c r="K168" s="18">
        <f t="shared" si="7"/>
        <v>-4.4537523531047896E-2</v>
      </c>
      <c r="L168" s="43">
        <f t="shared" si="8"/>
        <v>2.0296129753001324E-3</v>
      </c>
    </row>
    <row r="169" spans="1:12" x14ac:dyDescent="0.35">
      <c r="A169" s="1" t="s">
        <v>122</v>
      </c>
      <c r="B169" s="18">
        <v>100.67210437527319</v>
      </c>
      <c r="C169" s="18">
        <v>100.72246560807723</v>
      </c>
      <c r="D169" s="43">
        <v>4.3229352793472788</v>
      </c>
      <c r="F169">
        <v>100.721048785541</v>
      </c>
      <c r="G169">
        <v>100.771434502792</v>
      </c>
      <c r="H169" s="43">
        <v>4.3208345911550001</v>
      </c>
      <c r="J169" s="18">
        <f t="shared" si="6"/>
        <v>-4.8944410267807825E-2</v>
      </c>
      <c r="K169" s="18">
        <f t="shared" si="7"/>
        <v>-4.8968894714775502E-2</v>
      </c>
      <c r="L169" s="43">
        <f t="shared" si="8"/>
        <v>2.1006881922787102E-3</v>
      </c>
    </row>
    <row r="170" spans="1:12" x14ac:dyDescent="0.35">
      <c r="A170" s="1" t="s">
        <v>151</v>
      </c>
      <c r="B170" s="18">
        <v>96.539931950998849</v>
      </c>
      <c r="C170" s="18">
        <v>96.588226064030863</v>
      </c>
      <c r="D170" s="43">
        <v>4.726</v>
      </c>
      <c r="F170">
        <v>96.535391614597003</v>
      </c>
      <c r="G170">
        <v>96.583683456325005</v>
      </c>
      <c r="H170" s="43">
        <v>4.726</v>
      </c>
      <c r="J170" s="18">
        <f t="shared" si="6"/>
        <v>4.5403364018454795E-3</v>
      </c>
      <c r="K170" s="18">
        <f t="shared" si="7"/>
        <v>4.542607705857904E-3</v>
      </c>
      <c r="L170" s="43">
        <f t="shared" si="8"/>
        <v>0</v>
      </c>
    </row>
    <row r="171" spans="1:12" x14ac:dyDescent="0.35">
      <c r="A171" s="1" t="s">
        <v>119</v>
      </c>
      <c r="B171" s="18">
        <v>100.25051556173376</v>
      </c>
      <c r="C171" s="18">
        <v>100.3006658946811</v>
      </c>
      <c r="D171" s="43">
        <v>4.3930416221031905</v>
      </c>
      <c r="F171">
        <v>100.280117538314</v>
      </c>
      <c r="G171">
        <v>100.330282679654</v>
      </c>
      <c r="H171" s="43">
        <v>4.3917448275000002</v>
      </c>
      <c r="J171" s="18">
        <f t="shared" si="6"/>
        <v>-2.9601976580238443E-2</v>
      </c>
      <c r="K171" s="18">
        <f t="shared" si="7"/>
        <v>-2.9616784972901655E-2</v>
      </c>
      <c r="L171" s="43">
        <f t="shared" si="8"/>
        <v>1.296794603190321E-3</v>
      </c>
    </row>
    <row r="172" spans="1:12" x14ac:dyDescent="0.35">
      <c r="A172" s="1" t="s">
        <v>104</v>
      </c>
      <c r="B172" s="18">
        <v>100.46711296229304</v>
      </c>
      <c r="C172" s="18">
        <v>100.51737164811709</v>
      </c>
      <c r="D172" s="43">
        <v>4.5701055694944159</v>
      </c>
      <c r="F172">
        <v>100.519473753458</v>
      </c>
      <c r="G172">
        <v>100.569758632774</v>
      </c>
      <c r="H172" s="43">
        <v>4.567724992534</v>
      </c>
      <c r="J172" s="18">
        <f t="shared" si="6"/>
        <v>-5.2360791164957732E-2</v>
      </c>
      <c r="K172" s="18">
        <f t="shared" si="7"/>
        <v>-5.2386984656905611E-2</v>
      </c>
      <c r="L172" s="43">
        <f t="shared" si="8"/>
        <v>2.3805769604159366E-3</v>
      </c>
    </row>
    <row r="173" spans="1:12" x14ac:dyDescent="0.35">
      <c r="A173" s="9" t="s">
        <v>160</v>
      </c>
      <c r="B173" s="18">
        <v>100.4329264633754</v>
      </c>
      <c r="C173" s="18">
        <v>100.48316804739909</v>
      </c>
      <c r="D173" s="43">
        <v>4.283989133353586</v>
      </c>
      <c r="F173">
        <v>100.479784671047</v>
      </c>
      <c r="G173">
        <v>100.530049695895</v>
      </c>
      <c r="H173" s="43">
        <v>4.2819913180400002</v>
      </c>
      <c r="J173" s="18">
        <f t="shared" si="6"/>
        <v>-4.6858207671604646E-2</v>
      </c>
      <c r="K173" s="18">
        <f t="shared" si="7"/>
        <v>-4.6881648495912032E-2</v>
      </c>
      <c r="L173" s="43">
        <f t="shared" si="8"/>
        <v>1.9978153135857823E-3</v>
      </c>
    </row>
    <row r="174" spans="1:12" x14ac:dyDescent="0.35">
      <c r="A174" s="1" t="s">
        <v>130</v>
      </c>
      <c r="B174" s="18">
        <v>100.64387974239357</v>
      </c>
      <c r="C174" s="18">
        <v>100.69422685582147</v>
      </c>
      <c r="D174" s="43">
        <v>4.375871524699293</v>
      </c>
      <c r="F174">
        <v>100.686693143158</v>
      </c>
      <c r="G174">
        <v>100.737061673995</v>
      </c>
      <c r="H174" s="43">
        <v>4.3740108424640001</v>
      </c>
      <c r="J174" s="18">
        <f t="shared" si="6"/>
        <v>-4.2813400764430298E-2</v>
      </c>
      <c r="K174" s="18">
        <f t="shared" si="7"/>
        <v>-4.283481817353163E-2</v>
      </c>
      <c r="L174" s="171">
        <f t="shared" si="8"/>
        <v>1.8606822352928987E-3</v>
      </c>
    </row>
    <row r="175" spans="1:12" x14ac:dyDescent="0.35">
      <c r="A175" s="1" t="s">
        <v>97</v>
      </c>
      <c r="B175" s="18">
        <v>101.01433292186557</v>
      </c>
      <c r="C175" s="18">
        <v>101.06486535454285</v>
      </c>
      <c r="D175" s="43">
        <v>4.6071896337718741</v>
      </c>
      <c r="F175">
        <v>101.068925226421</v>
      </c>
      <c r="G175">
        <v>101.119484968905</v>
      </c>
      <c r="H175" s="43">
        <v>4.6047010637290002</v>
      </c>
      <c r="J175" s="18">
        <f t="shared" si="6"/>
        <v>-5.4592304555427518E-2</v>
      </c>
      <c r="K175" s="18">
        <f t="shared" si="7"/>
        <v>-5.4619614362152902E-2</v>
      </c>
      <c r="L175" s="171">
        <f t="shared" si="8"/>
        <v>2.4885700428738389E-3</v>
      </c>
    </row>
    <row r="176" spans="1:12" x14ac:dyDescent="0.35">
      <c r="A176" s="1" t="s">
        <v>109</v>
      </c>
      <c r="B176" s="18">
        <v>99.980026466757536</v>
      </c>
      <c r="C176" s="18">
        <v>100.03004148750128</v>
      </c>
      <c r="D176" s="43">
        <v>4.592370383625191</v>
      </c>
      <c r="F176">
        <v>100.032558286507</v>
      </c>
      <c r="G176">
        <v>100.08259958630001</v>
      </c>
      <c r="H176" s="43">
        <v>4.5899587130919999</v>
      </c>
      <c r="J176" s="18">
        <f t="shared" si="6"/>
        <v>-5.2531819749461306E-2</v>
      </c>
      <c r="K176" s="18">
        <f t="shared" si="7"/>
        <v>-5.255809879872686E-2</v>
      </c>
      <c r="L176" s="43">
        <f t="shared" si="8"/>
        <v>2.4116705331911348E-3</v>
      </c>
    </row>
    <row r="177" spans="1:12" x14ac:dyDescent="0.35">
      <c r="A177" s="1" t="s">
        <v>168</v>
      </c>
      <c r="B177" s="18">
        <v>100.5965003385473</v>
      </c>
      <c r="C177" s="18">
        <v>100.64682375042251</v>
      </c>
      <c r="D177" s="43">
        <v>4.2770231981433273</v>
      </c>
      <c r="F177">
        <v>100.644526293616</v>
      </c>
      <c r="G177">
        <v>100.69487373048101</v>
      </c>
      <c r="H177" s="43">
        <v>4.2749822712150003</v>
      </c>
      <c r="J177" s="18">
        <f t="shared" si="6"/>
        <v>-4.8025955068695225E-2</v>
      </c>
      <c r="K177" s="18">
        <f t="shared" si="7"/>
        <v>-4.8049980058493702E-2</v>
      </c>
      <c r="L177" s="171">
        <f t="shared" si="8"/>
        <v>2.0409269283270248E-3</v>
      </c>
    </row>
    <row r="178" spans="1:12" x14ac:dyDescent="0.35">
      <c r="A178" s="1" t="s">
        <v>150</v>
      </c>
      <c r="B178" s="18">
        <v>96.127619810376757</v>
      </c>
      <c r="C178" s="18">
        <v>96.175707664208858</v>
      </c>
      <c r="D178" s="43">
        <v>4.7720000000000002</v>
      </c>
      <c r="F178">
        <v>96.123084830005993</v>
      </c>
      <c r="G178">
        <v>96.171170415213993</v>
      </c>
      <c r="H178" s="43">
        <v>4.7720000000000002</v>
      </c>
      <c r="J178" s="18">
        <f t="shared" si="6"/>
        <v>4.5349803707637193E-3</v>
      </c>
      <c r="K178" s="18">
        <f t="shared" si="7"/>
        <v>4.5372489948647399E-3</v>
      </c>
      <c r="L178" s="43">
        <f t="shared" si="8"/>
        <v>0</v>
      </c>
    </row>
    <row r="179" spans="1:12" x14ac:dyDescent="0.35">
      <c r="A179" s="1" t="s">
        <v>127</v>
      </c>
      <c r="B179" s="18">
        <v>100.02568878599135</v>
      </c>
      <c r="C179" s="18">
        <v>100.075726649316</v>
      </c>
      <c r="D179" s="43">
        <v>4.3612803485247849</v>
      </c>
      <c r="F179">
        <v>100.073832633577</v>
      </c>
      <c r="G179">
        <v>100.123894580867</v>
      </c>
      <c r="H179" s="43">
        <v>4.3591822094720003</v>
      </c>
      <c r="J179" s="18">
        <f t="shared" si="6"/>
        <v>-4.8143847585649269E-2</v>
      </c>
      <c r="K179" s="18">
        <f t="shared" si="7"/>
        <v>-4.8167931551006404E-2</v>
      </c>
      <c r="L179" s="43">
        <f t="shared" si="8"/>
        <v>2.0981390527845534E-3</v>
      </c>
    </row>
    <row r="180" spans="1:12" x14ac:dyDescent="0.35">
      <c r="A180" s="1" t="s">
        <v>170</v>
      </c>
      <c r="B180" s="18">
        <v>100.02389337594822</v>
      </c>
      <c r="C180" s="18">
        <v>100.07393034111877</v>
      </c>
      <c r="D180" s="43">
        <v>4.3015078805506581</v>
      </c>
      <c r="F180">
        <v>100.070895205646</v>
      </c>
      <c r="G180">
        <v>100.12095568348801</v>
      </c>
      <c r="H180" s="43">
        <v>4.2994875254769997</v>
      </c>
      <c r="J180" s="18">
        <f t="shared" si="6"/>
        <v>-4.7001829697776998E-2</v>
      </c>
      <c r="K180" s="18">
        <f t="shared" si="7"/>
        <v>-4.7025342369238388E-2</v>
      </c>
      <c r="L180" s="43">
        <f t="shared" si="8"/>
        <v>2.0203550736583864E-3</v>
      </c>
    </row>
    <row r="181" spans="1:12" x14ac:dyDescent="0.35">
      <c r="A181" s="1" t="s">
        <v>118</v>
      </c>
      <c r="B181" s="18">
        <v>100.25234501088036</v>
      </c>
      <c r="C181" s="18">
        <v>100.30249625900986</v>
      </c>
      <c r="D181" s="43">
        <v>4.4085393334393679</v>
      </c>
      <c r="F181">
        <v>100.28224348845799</v>
      </c>
      <c r="G181">
        <v>100.332409693305</v>
      </c>
      <c r="H181" s="43">
        <v>4.4072249570370001</v>
      </c>
      <c r="J181" s="18">
        <f t="shared" si="6"/>
        <v>-2.9898477577631866E-2</v>
      </c>
      <c r="K181" s="18">
        <f t="shared" si="7"/>
        <v>-2.9913434295139041E-2</v>
      </c>
      <c r="L181" s="43">
        <f t="shared" si="8"/>
        <v>1.3143764023677562E-3</v>
      </c>
    </row>
    <row r="182" spans="1:12" x14ac:dyDescent="0.35">
      <c r="A182" s="1" t="s">
        <v>103</v>
      </c>
      <c r="B182" s="18">
        <v>100.47298039147142</v>
      </c>
      <c r="C182" s="18">
        <v>100.52324201247765</v>
      </c>
      <c r="D182" s="43">
        <v>4.6009260220894115</v>
      </c>
      <c r="F182">
        <v>100.525935295057</v>
      </c>
      <c r="G182">
        <v>100.57622340675999</v>
      </c>
      <c r="H182" s="43">
        <v>4.5985023530809999</v>
      </c>
      <c r="J182" s="18">
        <f t="shared" si="6"/>
        <v>-5.295490358557231E-2</v>
      </c>
      <c r="K182" s="18">
        <f t="shared" si="7"/>
        <v>-5.2981394282340943E-2</v>
      </c>
      <c r="L182" s="43">
        <f t="shared" si="8"/>
        <v>2.4236690084116219E-3</v>
      </c>
    </row>
    <row r="183" spans="1:12" x14ac:dyDescent="0.35">
      <c r="A183" s="1" t="s">
        <v>178</v>
      </c>
      <c r="B183" s="18">
        <v>100.41953538123035</v>
      </c>
      <c r="C183" s="18">
        <v>100.46977026636353</v>
      </c>
      <c r="D183" s="43">
        <v>4.2845604091534133</v>
      </c>
      <c r="F183">
        <v>100.466398290854</v>
      </c>
      <c r="G183">
        <v>100.516656619164</v>
      </c>
      <c r="H183" s="43">
        <v>4.2825618606770002</v>
      </c>
      <c r="J183" s="18">
        <f t="shared" si="6"/>
        <v>-4.6862909623655469E-2</v>
      </c>
      <c r="K183" s="18">
        <f t="shared" si="7"/>
        <v>-4.6886352800470377E-2</v>
      </c>
      <c r="L183" s="43">
        <f t="shared" si="8"/>
        <v>1.9985484764131201E-3</v>
      </c>
    </row>
    <row r="184" spans="1:12" x14ac:dyDescent="0.35">
      <c r="A184" s="1" t="s">
        <v>165</v>
      </c>
      <c r="B184" s="18">
        <v>100.67994645637467</v>
      </c>
      <c r="C184" s="18">
        <v>100.73031161218076</v>
      </c>
      <c r="D184" s="43">
        <v>4.2773559726375208</v>
      </c>
      <c r="F184">
        <v>100.728018645525</v>
      </c>
      <c r="G184">
        <v>100.77840784945001</v>
      </c>
      <c r="H184" s="43">
        <v>4.2753146154449997</v>
      </c>
      <c r="J184" s="18">
        <f t="shared" si="6"/>
        <v>-4.8072189150332179E-2</v>
      </c>
      <c r="K184" s="18">
        <f t="shared" si="7"/>
        <v>-4.8096237269248832E-2</v>
      </c>
      <c r="L184" s="43">
        <f t="shared" si="8"/>
        <v>2.0413571925210761E-3</v>
      </c>
    </row>
    <row r="185" spans="1:12" x14ac:dyDescent="0.35">
      <c r="A185" s="1" t="s">
        <v>108</v>
      </c>
      <c r="B185" s="18">
        <v>99.987958000937397</v>
      </c>
      <c r="C185" s="18">
        <v>100.03797698943211</v>
      </c>
      <c r="D185" s="43">
        <v>4.6232442310269626</v>
      </c>
      <c r="F185">
        <v>100.033495035214</v>
      </c>
      <c r="G185">
        <v>100.083536803616</v>
      </c>
      <c r="H185" s="43">
        <v>4.6211396476479996</v>
      </c>
      <c r="J185" s="18">
        <f t="shared" si="6"/>
        <v>-4.5537034276605937E-2</v>
      </c>
      <c r="K185" s="18">
        <f t="shared" si="7"/>
        <v>-4.5559814183889102E-2</v>
      </c>
      <c r="L185" s="43">
        <f t="shared" si="8"/>
        <v>2.1045833789630208E-3</v>
      </c>
    </row>
    <row r="186" spans="1:12" x14ac:dyDescent="0.35">
      <c r="A186" s="1" t="s">
        <v>167</v>
      </c>
      <c r="B186" s="18">
        <v>100.59749905015771</v>
      </c>
      <c r="C186" s="18">
        <v>100.64782296163852</v>
      </c>
      <c r="D186" s="43">
        <v>4.2808615956275595</v>
      </c>
      <c r="F186">
        <v>100.645599195564</v>
      </c>
      <c r="G186">
        <v>100.69594716914899</v>
      </c>
      <c r="H186" s="43">
        <v>4.2788157032400003</v>
      </c>
      <c r="J186" s="18">
        <f t="shared" si="6"/>
        <v>-4.8100145406294814E-2</v>
      </c>
      <c r="K186" s="18">
        <f t="shared" si="7"/>
        <v>-4.8124207510468864E-2</v>
      </c>
      <c r="L186" s="43">
        <f t="shared" si="8"/>
        <v>2.0458923875592561E-3</v>
      </c>
    </row>
    <row r="187" spans="1:12" x14ac:dyDescent="0.35">
      <c r="A187" s="1" t="s">
        <v>137</v>
      </c>
      <c r="B187" s="18">
        <v>100.16407735486177</v>
      </c>
      <c r="C187" s="18">
        <v>100.21418444708532</v>
      </c>
      <c r="D187" s="43">
        <v>4.3656494578470273</v>
      </c>
      <c r="F187">
        <v>100.21237134123299</v>
      </c>
      <c r="G187">
        <v>100.262502592529</v>
      </c>
      <c r="H187" s="43">
        <v>4.363545579727</v>
      </c>
      <c r="J187" s="18">
        <f t="shared" si="6"/>
        <v>-4.8293986371220399E-2</v>
      </c>
      <c r="K187" s="18">
        <f t="shared" si="7"/>
        <v>-4.8318145443687399E-2</v>
      </c>
      <c r="L187" s="171">
        <f t="shared" si="8"/>
        <v>2.1038781200273249E-3</v>
      </c>
    </row>
    <row r="188" spans="1:12" x14ac:dyDescent="0.35">
      <c r="A188" s="1" t="s">
        <v>117</v>
      </c>
      <c r="B188" s="18">
        <v>100.25417446002695</v>
      </c>
      <c r="C188" s="18">
        <v>100.30432662333861</v>
      </c>
      <c r="D188" s="43">
        <v>4.4240364791676807</v>
      </c>
      <c r="F188">
        <v>100.284369438602</v>
      </c>
      <c r="G188">
        <v>100.33453670695501</v>
      </c>
      <c r="H188" s="43">
        <v>4.4227044302409997</v>
      </c>
      <c r="J188" s="18">
        <f t="shared" si="6"/>
        <v>-3.019497857505371E-2</v>
      </c>
      <c r="K188" s="18">
        <f t="shared" si="7"/>
        <v>-3.0210083616395877E-2</v>
      </c>
      <c r="L188" s="43">
        <f t="shared" si="8"/>
        <v>1.3320489266810398E-3</v>
      </c>
    </row>
    <row r="189" spans="1:12" x14ac:dyDescent="0.35">
      <c r="A189" s="1" t="s">
        <v>102</v>
      </c>
      <c r="B189" s="18">
        <v>100.47884782064982</v>
      </c>
      <c r="C189" s="18">
        <v>100.52911237683823</v>
      </c>
      <c r="D189" s="43">
        <v>4.6317428751840781</v>
      </c>
      <c r="F189">
        <v>100.53239683665601</v>
      </c>
      <c r="G189">
        <v>100.582688180746</v>
      </c>
      <c r="H189" s="43">
        <v>4.6292757573080001</v>
      </c>
      <c r="J189" s="18">
        <f t="shared" si="6"/>
        <v>-5.3549016006186889E-2</v>
      </c>
      <c r="K189" s="18">
        <f t="shared" si="7"/>
        <v>-5.3575803907776276E-2</v>
      </c>
      <c r="L189" s="43">
        <f t="shared" si="8"/>
        <v>2.4671178760780066E-3</v>
      </c>
    </row>
    <row r="190" spans="1:12" x14ac:dyDescent="0.35">
      <c r="A190" s="1" t="s">
        <v>177</v>
      </c>
      <c r="B190" s="18">
        <v>100.42027937300634</v>
      </c>
      <c r="C190" s="18">
        <v>100.47051463032149</v>
      </c>
      <c r="D190" s="43">
        <v>4.2884163735533294</v>
      </c>
      <c r="F190">
        <v>100.467216538204</v>
      </c>
      <c r="G190">
        <v>100.517475275842</v>
      </c>
      <c r="H190" s="43">
        <v>4.2864128731609998</v>
      </c>
      <c r="J190" s="18">
        <f t="shared" si="6"/>
        <v>-4.6937165197661557E-2</v>
      </c>
      <c r="K190" s="18">
        <f t="shared" si="7"/>
        <v>-4.6960645520513822E-2</v>
      </c>
      <c r="L190" s="43">
        <f t="shared" si="8"/>
        <v>2.0035003923295491E-3</v>
      </c>
    </row>
    <row r="191" spans="1:12" x14ac:dyDescent="0.35">
      <c r="A191" s="1" t="s">
        <v>159</v>
      </c>
      <c r="B191" s="18">
        <v>100.43445688400618</v>
      </c>
      <c r="C191" s="18">
        <v>100.48469923362299</v>
      </c>
      <c r="D191" s="43">
        <v>4.2916981718516229</v>
      </c>
      <c r="F191">
        <v>100.481463587926</v>
      </c>
      <c r="G191">
        <v>100.531729452652</v>
      </c>
      <c r="H191" s="43">
        <v>4.2896904524370001</v>
      </c>
      <c r="J191" s="18">
        <f t="shared" si="6"/>
        <v>-4.700670391981987E-2</v>
      </c>
      <c r="K191" s="18">
        <f t="shared" si="7"/>
        <v>-4.7030219029011278E-2</v>
      </c>
      <c r="L191" s="43">
        <f t="shared" si="8"/>
        <v>2.007719414622855E-3</v>
      </c>
    </row>
    <row r="192" spans="1:12" x14ac:dyDescent="0.35">
      <c r="A192" s="1" t="s">
        <v>164</v>
      </c>
      <c r="B192" s="18">
        <v>100.68107233602001</v>
      </c>
      <c r="C192" s="18">
        <v>100.73143805504753</v>
      </c>
      <c r="D192" s="43">
        <v>4.2811857780123352</v>
      </c>
      <c r="F192">
        <v>100.72921867239</v>
      </c>
      <c r="G192">
        <v>100.779608476628</v>
      </c>
      <c r="H192" s="43">
        <v>4.2791394659959998</v>
      </c>
      <c r="J192" s="18">
        <f t="shared" si="6"/>
        <v>-4.8146336369995879E-2</v>
      </c>
      <c r="K192" s="18">
        <f t="shared" si="7"/>
        <v>-4.8170421580465472E-2</v>
      </c>
      <c r="L192" s="43">
        <f t="shared" si="8"/>
        <v>2.0463120163354276E-3</v>
      </c>
    </row>
    <row r="193" spans="1:12" x14ac:dyDescent="0.35">
      <c r="A193" s="1" t="s">
        <v>107</v>
      </c>
      <c r="B193" s="18">
        <v>99.988383859890973</v>
      </c>
      <c r="C193" s="18">
        <v>100.03840306142168</v>
      </c>
      <c r="D193" s="43">
        <v>4.6544625438904212</v>
      </c>
      <c r="F193">
        <v>100.034431783923</v>
      </c>
      <c r="G193">
        <v>100.084474020933</v>
      </c>
      <c r="H193" s="43">
        <v>4.6523199982310004</v>
      </c>
      <c r="J193" s="18">
        <f t="shared" si="6"/>
        <v>-4.6047924032023957E-2</v>
      </c>
      <c r="K193" s="18">
        <f t="shared" si="7"/>
        <v>-4.6070959511325782E-2</v>
      </c>
      <c r="L193" s="43">
        <f t="shared" si="8"/>
        <v>2.142545659420847E-3</v>
      </c>
    </row>
    <row r="194" spans="1:12" x14ac:dyDescent="0.35">
      <c r="A194" s="1" t="s">
        <v>166</v>
      </c>
      <c r="B194" s="18">
        <v>100.59849776176813</v>
      </c>
      <c r="C194" s="18">
        <v>100.64882217285455</v>
      </c>
      <c r="D194" s="43">
        <v>4.2846999168988802</v>
      </c>
      <c r="F194">
        <v>100.646672097513</v>
      </c>
      <c r="G194">
        <v>100.697020607817</v>
      </c>
      <c r="H194" s="43">
        <v>4.2826490535359998</v>
      </c>
      <c r="J194" s="18">
        <f t="shared" si="6"/>
        <v>-4.8174335744874952E-2</v>
      </c>
      <c r="K194" s="18">
        <f t="shared" si="7"/>
        <v>-4.8198434962444026E-2</v>
      </c>
      <c r="L194" s="43">
        <f t="shared" si="8"/>
        <v>2.0508633628804063E-3</v>
      </c>
    </row>
    <row r="195" spans="1:12" x14ac:dyDescent="0.35">
      <c r="A195" s="1" t="s">
        <v>171</v>
      </c>
      <c r="B195" s="18">
        <v>100.02412754813716</v>
      </c>
      <c r="C195" s="18">
        <v>100.07416463045237</v>
      </c>
      <c r="D195" s="43">
        <v>4.309304020598054</v>
      </c>
      <c r="F195">
        <v>100.071278329229</v>
      </c>
      <c r="G195">
        <v>100.12133899872801</v>
      </c>
      <c r="H195" s="43">
        <v>4.3072735973449996</v>
      </c>
      <c r="J195" s="18">
        <f t="shared" si="6"/>
        <v>-4.7150781091843896E-2</v>
      </c>
      <c r="K195" s="18">
        <f t="shared" si="7"/>
        <v>-4.7174368275634038E-2</v>
      </c>
      <c r="L195" s="43">
        <f t="shared" si="8"/>
        <v>2.0304232530543587E-3</v>
      </c>
    </row>
    <row r="196" spans="1:12" x14ac:dyDescent="0.35">
      <c r="A196" s="1" t="s">
        <v>116</v>
      </c>
      <c r="B196" s="18">
        <v>100.25600390917354</v>
      </c>
      <c r="C196" s="18">
        <v>100.30615698766736</v>
      </c>
      <c r="D196" s="43">
        <v>4.4395330593190918</v>
      </c>
      <c r="F196">
        <v>100.286495388746</v>
      </c>
      <c r="G196">
        <v>100.336663720606</v>
      </c>
      <c r="H196" s="43">
        <v>4.4381832471529998</v>
      </c>
      <c r="J196" s="18">
        <f t="shared" ref="J196:J236" si="9">B196-F196</f>
        <v>-3.0491479572461344E-2</v>
      </c>
      <c r="K196" s="18">
        <f t="shared" ref="K196:K236" si="10">C196-G196</f>
        <v>-3.0506732938633263E-2</v>
      </c>
      <c r="L196" s="43">
        <f t="shared" ref="L196:L236" si="11">D196-H196</f>
        <v>1.3498121660919793E-3</v>
      </c>
    </row>
    <row r="197" spans="1:12" x14ac:dyDescent="0.35">
      <c r="A197" s="1" t="s">
        <v>101</v>
      </c>
      <c r="B197" s="18">
        <v>100.48471524982821</v>
      </c>
      <c r="C197" s="18">
        <v>100.5349827411988</v>
      </c>
      <c r="D197" s="43">
        <v>4.662556129408955</v>
      </c>
      <c r="F197">
        <v>100.538858378255</v>
      </c>
      <c r="G197">
        <v>100.589152954732</v>
      </c>
      <c r="H197" s="43">
        <v>4.6600452059770001</v>
      </c>
      <c r="J197" s="18">
        <f t="shared" si="9"/>
        <v>-5.4143128426787257E-2</v>
      </c>
      <c r="K197" s="18">
        <f t="shared" si="10"/>
        <v>-5.4170213533197398E-2</v>
      </c>
      <c r="L197" s="43">
        <f t="shared" si="11"/>
        <v>2.5109234319549145E-3</v>
      </c>
    </row>
    <row r="198" spans="1:12" x14ac:dyDescent="0.35">
      <c r="A198" s="1" t="s">
        <v>176</v>
      </c>
      <c r="B198" s="18">
        <v>100.42102336478231</v>
      </c>
      <c r="C198" s="18">
        <v>100.47125899427945</v>
      </c>
      <c r="D198" s="43">
        <v>4.2922722808176825</v>
      </c>
      <c r="F198">
        <v>100.46803478555501</v>
      </c>
      <c r="G198">
        <v>100.518293932521</v>
      </c>
      <c r="H198" s="43">
        <v>4.2902638229169998</v>
      </c>
      <c r="J198" s="18">
        <f t="shared" si="9"/>
        <v>-4.7011420772690826E-2</v>
      </c>
      <c r="K198" s="18">
        <f t="shared" si="10"/>
        <v>-4.7034938241552027E-2</v>
      </c>
      <c r="L198" s="43">
        <f t="shared" si="11"/>
        <v>2.0084579006827141E-3</v>
      </c>
    </row>
    <row r="199" spans="1:12" x14ac:dyDescent="0.35">
      <c r="A199" s="1" t="s">
        <v>126</v>
      </c>
      <c r="B199" s="18">
        <v>100.02662553469905</v>
      </c>
      <c r="C199" s="18">
        <v>100.07666386663236</v>
      </c>
      <c r="D199" s="43">
        <v>4.3924655660565657</v>
      </c>
      <c r="F199">
        <v>100.07536522599401</v>
      </c>
      <c r="G199">
        <v>100.125427939964</v>
      </c>
      <c r="H199" s="43">
        <v>4.3903263041590002</v>
      </c>
      <c r="J199" s="18">
        <f t="shared" si="9"/>
        <v>-4.8739691294954923E-2</v>
      </c>
      <c r="K199" s="18">
        <f t="shared" si="10"/>
        <v>-4.8764073331639679E-2</v>
      </c>
      <c r="L199" s="43">
        <f t="shared" si="11"/>
        <v>2.1392618975655253E-3</v>
      </c>
    </row>
    <row r="200" spans="1:12" x14ac:dyDescent="0.35">
      <c r="A200" s="1" t="s">
        <v>169</v>
      </c>
      <c r="B200" s="18">
        <v>100.02436175030206</v>
      </c>
      <c r="C200" s="18">
        <v>100.07439894977695</v>
      </c>
      <c r="D200" s="43">
        <v>4.3171011221043445</v>
      </c>
      <c r="F200">
        <v>100.071661501854</v>
      </c>
      <c r="G200">
        <v>100.121722363036</v>
      </c>
      <c r="H200" s="43">
        <v>4.3150606062639998</v>
      </c>
      <c r="J200" s="18">
        <f t="shared" si="9"/>
        <v>-4.7299751551932445E-2</v>
      </c>
      <c r="K200" s="18">
        <f t="shared" si="10"/>
        <v>-4.732341325905054E-2</v>
      </c>
      <c r="L200" s="43">
        <f t="shared" si="11"/>
        <v>2.0405158403447032E-3</v>
      </c>
    </row>
    <row r="201" spans="1:12" x14ac:dyDescent="0.35">
      <c r="A201" s="1" t="s">
        <v>115</v>
      </c>
      <c r="B201" s="18">
        <v>100.25783335832011</v>
      </c>
      <c r="C201" s="18">
        <v>100.3079873519961</v>
      </c>
      <c r="D201" s="43">
        <v>4.455029073924563</v>
      </c>
      <c r="F201">
        <v>100.28862133889</v>
      </c>
      <c r="G201">
        <v>100.338790734257</v>
      </c>
      <c r="H201" s="43">
        <v>4.4536614078149999</v>
      </c>
      <c r="J201" s="18">
        <f t="shared" si="9"/>
        <v>-3.0787980569883189E-2</v>
      </c>
      <c r="K201" s="18">
        <f t="shared" si="10"/>
        <v>-3.080338226089907E-2</v>
      </c>
      <c r="L201" s="43">
        <f t="shared" si="11"/>
        <v>1.3676661095631815E-3</v>
      </c>
    </row>
    <row r="202" spans="1:12" x14ac:dyDescent="0.35">
      <c r="A202" s="1" t="s">
        <v>92</v>
      </c>
      <c r="B202" s="18">
        <v>100.03911552746044</v>
      </c>
      <c r="C202" s="18">
        <v>100.08916010751419</v>
      </c>
      <c r="D202" s="43">
        <v>4.8082129921267089</v>
      </c>
      <c r="F202">
        <v>100.095799807904</v>
      </c>
      <c r="G202">
        <v>100.14587274427601</v>
      </c>
      <c r="H202" s="43">
        <v>4.8054900997159997</v>
      </c>
      <c r="J202" s="18">
        <f t="shared" si="9"/>
        <v>-5.6684280443562329E-2</v>
      </c>
      <c r="K202" s="18">
        <f t="shared" si="10"/>
        <v>-5.6712636761815816E-2</v>
      </c>
      <c r="L202" s="43">
        <f t="shared" si="11"/>
        <v>2.7228924107092212E-3</v>
      </c>
    </row>
    <row r="203" spans="1:12" x14ac:dyDescent="0.35">
      <c r="A203" s="1" t="s">
        <v>114</v>
      </c>
      <c r="B203" s="18">
        <v>100.25966280746671</v>
      </c>
      <c r="C203" s="18">
        <v>100.30981771632487</v>
      </c>
      <c r="D203" s="43">
        <v>4.470524523015051</v>
      </c>
      <c r="F203">
        <v>100.29074728903301</v>
      </c>
      <c r="G203">
        <v>100.340917747907</v>
      </c>
      <c r="H203" s="43">
        <v>4.469138912269</v>
      </c>
      <c r="J203" s="18">
        <f t="shared" si="9"/>
        <v>-3.1084481566296063E-2</v>
      </c>
      <c r="K203" s="18">
        <f t="shared" si="10"/>
        <v>-3.1100031582127485E-2</v>
      </c>
      <c r="L203" s="43">
        <f t="shared" si="11"/>
        <v>1.3856107460510358E-3</v>
      </c>
    </row>
    <row r="204" spans="1:12" x14ac:dyDescent="0.35">
      <c r="A204" s="1" t="s">
        <v>91</v>
      </c>
      <c r="B204" s="18">
        <v>100.04005227616815</v>
      </c>
      <c r="C204" s="18">
        <v>100.09009732483057</v>
      </c>
      <c r="D204" s="43">
        <v>4.8393898392167429</v>
      </c>
      <c r="F204">
        <v>100.09733240032</v>
      </c>
      <c r="G204">
        <v>100.14740610337201</v>
      </c>
      <c r="H204" s="43">
        <v>4.8366205261479998</v>
      </c>
      <c r="J204" s="18">
        <f t="shared" si="9"/>
        <v>-5.7280124151844802E-2</v>
      </c>
      <c r="K204" s="18">
        <f t="shared" si="10"/>
        <v>-5.730877854144012E-2</v>
      </c>
      <c r="L204" s="43">
        <f t="shared" si="11"/>
        <v>2.7693130687431733E-3</v>
      </c>
    </row>
    <row r="205" spans="1:12" x14ac:dyDescent="0.35">
      <c r="A205" s="1" t="s">
        <v>185</v>
      </c>
      <c r="B205" s="18">
        <v>104.48070417381172</v>
      </c>
      <c r="C205" s="18">
        <v>104.53297065914128</v>
      </c>
      <c r="D205" s="43">
        <v>5.0020000000000016</v>
      </c>
      <c r="F205">
        <v>104.483945070152</v>
      </c>
      <c r="G205">
        <v>104.53621317674001</v>
      </c>
      <c r="H205" s="43">
        <v>5.0019999999999998</v>
      </c>
      <c r="J205" s="18">
        <f t="shared" si="9"/>
        <v>-3.2408963402872359E-3</v>
      </c>
      <c r="K205" s="18">
        <f t="shared" si="10"/>
        <v>-3.2425175987214061E-3</v>
      </c>
      <c r="L205" s="43">
        <f t="shared" si="11"/>
        <v>0</v>
      </c>
    </row>
    <row r="206" spans="1:12" x14ac:dyDescent="0.35">
      <c r="A206" s="1" t="s">
        <v>186</v>
      </c>
      <c r="B206" s="18">
        <v>104.49087951650034</v>
      </c>
      <c r="C206" s="18">
        <v>104.54315109204636</v>
      </c>
      <c r="D206" s="43">
        <v>5.0020000000000016</v>
      </c>
      <c r="F206">
        <v>104.49411077639</v>
      </c>
      <c r="G206">
        <v>104.546383968374</v>
      </c>
      <c r="H206" s="43">
        <v>5.0019999999999998</v>
      </c>
      <c r="J206" s="18">
        <f t="shared" si="9"/>
        <v>-3.2312598896595546E-3</v>
      </c>
      <c r="K206" s="18">
        <f t="shared" si="10"/>
        <v>-3.2328763276439076E-3</v>
      </c>
      <c r="L206" s="43">
        <f t="shared" si="11"/>
        <v>0</v>
      </c>
    </row>
    <row r="207" spans="1:12" x14ac:dyDescent="0.35">
      <c r="A207" s="1" t="s">
        <v>113</v>
      </c>
      <c r="B207" s="18">
        <v>100.26149225661329</v>
      </c>
      <c r="C207" s="18">
        <v>100.31164808065361</v>
      </c>
      <c r="D207" s="43">
        <v>4.4860194066215158</v>
      </c>
      <c r="F207">
        <v>100.292873239177</v>
      </c>
      <c r="G207">
        <v>100.34304476155801</v>
      </c>
      <c r="H207" s="43">
        <v>4.4846157605570003</v>
      </c>
      <c r="J207" s="18">
        <f t="shared" si="9"/>
        <v>-3.1380982563703697E-2</v>
      </c>
      <c r="K207" s="18">
        <f t="shared" si="10"/>
        <v>-3.1396680904393293E-2</v>
      </c>
      <c r="L207" s="171">
        <f t="shared" si="11"/>
        <v>1.4036460645154847E-3</v>
      </c>
    </row>
    <row r="208" spans="1:12" x14ac:dyDescent="0.35">
      <c r="A208" s="1" t="s">
        <v>187</v>
      </c>
      <c r="B208" s="18">
        <v>104.50378620686635</v>
      </c>
      <c r="C208" s="18">
        <v>104.55606423898584</v>
      </c>
      <c r="D208" s="43">
        <v>5.0020000000000016</v>
      </c>
      <c r="F208">
        <v>104.507005243612</v>
      </c>
      <c r="G208">
        <v>104.559284886055</v>
      </c>
      <c r="H208" s="43">
        <v>5.0019999999999998</v>
      </c>
      <c r="J208" s="18">
        <f t="shared" si="9"/>
        <v>-3.2190367456479407E-3</v>
      </c>
      <c r="K208" s="18">
        <f t="shared" si="10"/>
        <v>-3.2206470691562572E-3</v>
      </c>
      <c r="L208" s="43">
        <f t="shared" si="11"/>
        <v>0</v>
      </c>
    </row>
    <row r="209" spans="1:12" x14ac:dyDescent="0.35">
      <c r="A209" s="9" t="s">
        <v>188</v>
      </c>
      <c r="B209" s="18">
        <v>104.50838389738924</v>
      </c>
      <c r="C209" s="18">
        <v>104.56066422950398</v>
      </c>
      <c r="D209" s="43">
        <v>5.0020000000000016</v>
      </c>
      <c r="F209">
        <v>104.51159857994099</v>
      </c>
      <c r="G209">
        <v>104.563880520201</v>
      </c>
      <c r="H209" s="43">
        <v>5.0019999999999998</v>
      </c>
      <c r="J209" s="18">
        <f t="shared" si="9"/>
        <v>-3.2146825517571642E-3</v>
      </c>
      <c r="K209" s="18">
        <f t="shared" si="10"/>
        <v>-3.2162906970114591E-3</v>
      </c>
      <c r="L209" s="43">
        <f t="shared" si="11"/>
        <v>0</v>
      </c>
    </row>
    <row r="210" spans="1:12" x14ac:dyDescent="0.35">
      <c r="A210" s="9" t="s">
        <v>189</v>
      </c>
      <c r="B210" s="18">
        <v>104.51297536889744</v>
      </c>
      <c r="C210" s="18">
        <v>104.56525799789638</v>
      </c>
      <c r="D210" s="43">
        <v>5.0020000000000016</v>
      </c>
      <c r="F210">
        <v>104.516185703145</v>
      </c>
      <c r="G210">
        <v>104.56846993811401</v>
      </c>
      <c r="H210" s="43">
        <v>5.0019999999999998</v>
      </c>
      <c r="J210" s="18">
        <f t="shared" si="9"/>
        <v>-3.2103342475551244E-3</v>
      </c>
      <c r="K210" s="18">
        <f t="shared" si="10"/>
        <v>-3.2119402176249423E-3</v>
      </c>
      <c r="L210" s="43">
        <f t="shared" si="11"/>
        <v>0</v>
      </c>
    </row>
    <row r="211" spans="1:12" x14ac:dyDescent="0.35">
      <c r="A211" s="9" t="s">
        <v>240</v>
      </c>
      <c r="B211" s="18">
        <v>101.73341916564193</v>
      </c>
      <c r="C211" s="18">
        <v>101.78431132130258</v>
      </c>
      <c r="D211" s="43">
        <v>5.0480000000000018</v>
      </c>
      <c r="F211">
        <v>101.734590937783</v>
      </c>
      <c r="G211">
        <v>101.785483679623</v>
      </c>
      <c r="H211" s="43">
        <v>5.048</v>
      </c>
      <c r="J211" s="18">
        <f t="shared" si="9"/>
        <v>-1.171772141063343E-3</v>
      </c>
      <c r="K211" s="18">
        <f t="shared" si="10"/>
        <v>-1.1723583204172883E-3</v>
      </c>
      <c r="L211" s="43">
        <f t="shared" si="11"/>
        <v>0</v>
      </c>
    </row>
    <row r="212" spans="1:12" x14ac:dyDescent="0.35">
      <c r="A212" s="1" t="s">
        <v>90</v>
      </c>
      <c r="B212" s="18">
        <v>100.04098902487586</v>
      </c>
      <c r="C212" s="18">
        <v>100.09103454214693</v>
      </c>
      <c r="D212" s="43">
        <v>4.8705661024486719</v>
      </c>
      <c r="F212">
        <v>100.098864992738</v>
      </c>
      <c r="G212">
        <v>100.148939462469</v>
      </c>
      <c r="H212" s="43">
        <v>4.8677499993169997</v>
      </c>
      <c r="J212" s="18">
        <f t="shared" si="9"/>
        <v>-5.7875967862145217E-2</v>
      </c>
      <c r="K212" s="18">
        <f t="shared" si="10"/>
        <v>-5.7904920322073394E-2</v>
      </c>
      <c r="L212" s="43">
        <f t="shared" si="11"/>
        <v>2.8161031316722429E-3</v>
      </c>
    </row>
    <row r="213" spans="1:12" x14ac:dyDescent="0.35">
      <c r="A213" s="1" t="s">
        <v>125</v>
      </c>
      <c r="B213" s="18">
        <v>100.02756228340675</v>
      </c>
      <c r="C213" s="18">
        <v>100.07760108394872</v>
      </c>
      <c r="D213" s="43">
        <v>4.4236501994950919</v>
      </c>
      <c r="F213">
        <v>100.07689781841</v>
      </c>
      <c r="G213">
        <v>100.12696129906</v>
      </c>
      <c r="H213" s="43">
        <v>4.421469444955</v>
      </c>
      <c r="J213" s="18">
        <f t="shared" si="9"/>
        <v>-4.9335535003251607E-2</v>
      </c>
      <c r="K213" s="18">
        <f t="shared" si="10"/>
        <v>-4.9360215111278194E-2</v>
      </c>
      <c r="L213" s="43">
        <f t="shared" si="11"/>
        <v>2.1807545400918116E-3</v>
      </c>
    </row>
    <row r="214" spans="1:12" x14ac:dyDescent="0.35">
      <c r="A214" s="9" t="s">
        <v>257</v>
      </c>
      <c r="B214" s="18">
        <v>101.98521847650105</v>
      </c>
      <c r="C214" s="18">
        <v>102.03623659479844</v>
      </c>
      <c r="D214" s="43">
        <v>5.0480000000000018</v>
      </c>
      <c r="F214">
        <v>101.986528050627</v>
      </c>
      <c r="G214">
        <v>102.037546824039</v>
      </c>
      <c r="H214" s="43">
        <v>5.048</v>
      </c>
      <c r="J214" s="18">
        <f t="shared" si="9"/>
        <v>-1.3095741259547822E-3</v>
      </c>
      <c r="K214" s="18">
        <f t="shared" si="10"/>
        <v>-1.3102292405591243E-3</v>
      </c>
      <c r="L214" s="43">
        <f t="shared" si="11"/>
        <v>0</v>
      </c>
    </row>
    <row r="215" spans="1:12" x14ac:dyDescent="0.35">
      <c r="A215" s="9" t="s">
        <v>259</v>
      </c>
      <c r="B215" s="18">
        <v>101.99695969076809</v>
      </c>
      <c r="C215" s="18">
        <v>102.0479836826094</v>
      </c>
      <c r="D215" s="43">
        <v>5.0480000000000018</v>
      </c>
      <c r="F215">
        <v>101.99825804455701</v>
      </c>
      <c r="G215">
        <v>102.0492826859</v>
      </c>
      <c r="H215" s="43">
        <v>5.048</v>
      </c>
      <c r="J215" s="18">
        <f t="shared" si="9"/>
        <v>-1.2983537889112995E-3</v>
      </c>
      <c r="K215" s="18">
        <f t="shared" si="10"/>
        <v>-1.2990032905975113E-3</v>
      </c>
      <c r="L215" s="43">
        <f t="shared" si="11"/>
        <v>0</v>
      </c>
    </row>
    <row r="216" spans="1:12" x14ac:dyDescent="0.35">
      <c r="A216" s="9" t="s">
        <v>267</v>
      </c>
      <c r="B216" s="18">
        <v>101.69213845587335</v>
      </c>
      <c r="C216" s="18">
        <v>101.74300996085377</v>
      </c>
      <c r="D216" s="43">
        <v>5.0940000000000021</v>
      </c>
      <c r="F216">
        <v>101.69322085061199</v>
      </c>
      <c r="G216">
        <v>101.74409289706099</v>
      </c>
      <c r="H216" s="43">
        <v>5.0940000000000003</v>
      </c>
      <c r="J216" s="18">
        <f t="shared" si="9"/>
        <v>-1.0823947386455757E-3</v>
      </c>
      <c r="K216" s="18">
        <f t="shared" si="10"/>
        <v>-1.0829362072257709E-3</v>
      </c>
      <c r="L216" s="43">
        <f t="shared" si="11"/>
        <v>0</v>
      </c>
    </row>
    <row r="217" spans="1:12" x14ac:dyDescent="0.35">
      <c r="A217" s="9" t="s">
        <v>279</v>
      </c>
      <c r="B217" s="18">
        <v>101.69213845587335</v>
      </c>
      <c r="C217" s="18">
        <v>101.74300996085377</v>
      </c>
      <c r="D217" s="43">
        <v>5.0940000000000021</v>
      </c>
      <c r="F217">
        <v>101.69322085061199</v>
      </c>
      <c r="G217">
        <v>101.74409289706099</v>
      </c>
      <c r="H217" s="43">
        <v>5.0940000000000003</v>
      </c>
      <c r="J217" s="18">
        <f t="shared" si="9"/>
        <v>-1.0823947386455757E-3</v>
      </c>
      <c r="K217" s="18">
        <f t="shared" si="10"/>
        <v>-1.0829362072257709E-3</v>
      </c>
      <c r="L217" s="43">
        <f t="shared" si="11"/>
        <v>0</v>
      </c>
    </row>
    <row r="218" spans="1:12" x14ac:dyDescent="0.35">
      <c r="A218" s="9" t="s">
        <v>278</v>
      </c>
      <c r="B218" s="18">
        <v>99.539301146603663</v>
      </c>
      <c r="C218" s="18">
        <v>99.589095694450876</v>
      </c>
      <c r="D218" s="43">
        <v>5.0940000000000021</v>
      </c>
      <c r="F218">
        <v>99.539053898781006</v>
      </c>
      <c r="G218">
        <v>99.588848322941999</v>
      </c>
      <c r="H218" s="43">
        <v>5.0940000000000003</v>
      </c>
      <c r="J218" s="18">
        <f t="shared" si="9"/>
        <v>2.4724782265650447E-4</v>
      </c>
      <c r="K218" s="18">
        <f t="shared" si="10"/>
        <v>2.4737150887688131E-4</v>
      </c>
      <c r="L218" s="43">
        <f t="shared" si="11"/>
        <v>0</v>
      </c>
    </row>
    <row r="219" spans="1:12" x14ac:dyDescent="0.35">
      <c r="A219" s="9" t="s">
        <v>282</v>
      </c>
      <c r="B219" s="18">
        <v>99.539301146603663</v>
      </c>
      <c r="C219" s="18">
        <v>99.589095694450876</v>
      </c>
      <c r="D219" s="43">
        <v>5.0940000000000021</v>
      </c>
      <c r="F219">
        <v>99.539053898781006</v>
      </c>
      <c r="G219">
        <v>99.588848322941999</v>
      </c>
      <c r="H219" s="43">
        <v>5.0940000000000003</v>
      </c>
      <c r="J219" s="18">
        <f t="shared" si="9"/>
        <v>2.4724782265650447E-4</v>
      </c>
      <c r="K219" s="18">
        <f t="shared" si="10"/>
        <v>2.4737150887688131E-4</v>
      </c>
      <c r="L219" s="43">
        <f t="shared" si="11"/>
        <v>0</v>
      </c>
    </row>
    <row r="220" spans="1:12" x14ac:dyDescent="0.35">
      <c r="A220" s="9" t="s">
        <v>285</v>
      </c>
      <c r="B220" s="18">
        <v>99.539301146603663</v>
      </c>
      <c r="C220" s="18">
        <v>99.589095694450876</v>
      </c>
      <c r="D220" s="43">
        <v>5.0940000000000021</v>
      </c>
      <c r="F220">
        <v>99.539053898781006</v>
      </c>
      <c r="G220">
        <v>99.588848322941999</v>
      </c>
      <c r="H220" s="43">
        <v>5.0940000000000003</v>
      </c>
      <c r="J220" s="18">
        <f t="shared" si="9"/>
        <v>2.4724782265650447E-4</v>
      </c>
      <c r="K220" s="18">
        <f t="shared" si="10"/>
        <v>2.4737150887688131E-4</v>
      </c>
      <c r="L220" s="43">
        <f t="shared" si="11"/>
        <v>0</v>
      </c>
    </row>
    <row r="221" spans="1:12" x14ac:dyDescent="0.35">
      <c r="A221" s="9" t="s">
        <v>290</v>
      </c>
      <c r="B221" s="18">
        <v>98.805413930162629</v>
      </c>
      <c r="C221" s="18">
        <v>98.854841350838043</v>
      </c>
      <c r="D221" s="43">
        <v>5.0940000000000021</v>
      </c>
      <c r="F221">
        <v>98.804739160821995</v>
      </c>
      <c r="G221">
        <v>98.854166243943993</v>
      </c>
      <c r="H221" s="43">
        <v>5.0940000000000003</v>
      </c>
      <c r="J221" s="18">
        <f t="shared" si="9"/>
        <v>6.7476934063392946E-4</v>
      </c>
      <c r="K221" s="18">
        <f t="shared" si="10"/>
        <v>6.7510689405025914E-4</v>
      </c>
      <c r="L221" s="43">
        <f t="shared" si="11"/>
        <v>0</v>
      </c>
    </row>
    <row r="222" spans="1:12" x14ac:dyDescent="0.35">
      <c r="A222" s="9" t="s">
        <v>302</v>
      </c>
      <c r="B222" s="18">
        <v>98.805413930162629</v>
      </c>
      <c r="C222" s="18">
        <v>98.854841350838043</v>
      </c>
      <c r="D222" s="43">
        <v>5.0940000000000021</v>
      </c>
      <c r="F222">
        <v>98.804739160821995</v>
      </c>
      <c r="G222">
        <v>98.854166243943993</v>
      </c>
      <c r="H222" s="43">
        <v>5.0940000000000003</v>
      </c>
      <c r="J222" s="18">
        <f t="shared" si="9"/>
        <v>6.7476934063392946E-4</v>
      </c>
      <c r="K222" s="18">
        <f t="shared" si="10"/>
        <v>6.7510689405025914E-4</v>
      </c>
      <c r="L222" s="43">
        <f t="shared" si="11"/>
        <v>0</v>
      </c>
    </row>
    <row r="223" spans="1:12" x14ac:dyDescent="0.35">
      <c r="A223" s="9" t="s">
        <v>303</v>
      </c>
      <c r="B223" s="18">
        <v>98.805413930162629</v>
      </c>
      <c r="C223" s="18">
        <v>98.854841350838043</v>
      </c>
      <c r="D223" s="43">
        <v>5.0940000000000021</v>
      </c>
      <c r="F223">
        <v>98.804739160821995</v>
      </c>
      <c r="G223">
        <v>98.854166243943993</v>
      </c>
      <c r="H223" s="43">
        <v>5.0940000000000003</v>
      </c>
      <c r="J223" s="18">
        <f t="shared" si="9"/>
        <v>6.7476934063392946E-4</v>
      </c>
      <c r="K223" s="18">
        <f t="shared" si="10"/>
        <v>6.7510689405025914E-4</v>
      </c>
      <c r="L223" s="43">
        <f t="shared" si="11"/>
        <v>0</v>
      </c>
    </row>
    <row r="224" spans="1:12" x14ac:dyDescent="0.35">
      <c r="A224" s="9" t="s">
        <v>305</v>
      </c>
      <c r="B224" s="18">
        <v>98.238650177600036</v>
      </c>
      <c r="C224" s="18">
        <v>98.287794074637347</v>
      </c>
      <c r="D224" s="43">
        <v>5.14</v>
      </c>
      <c r="F224">
        <v>98.237666627522998</v>
      </c>
      <c r="G224">
        <v>98.286810032538995</v>
      </c>
      <c r="H224" s="43">
        <v>5.14</v>
      </c>
      <c r="J224" s="18">
        <f t="shared" si="9"/>
        <v>9.8355007703787578E-4</v>
      </c>
      <c r="K224" s="18">
        <f t="shared" si="10"/>
        <v>9.8404209835223355E-4</v>
      </c>
      <c r="L224" s="43">
        <f t="shared" si="11"/>
        <v>0</v>
      </c>
    </row>
    <row r="225" spans="1:12" x14ac:dyDescent="0.35">
      <c r="A225" s="9" t="s">
        <v>312</v>
      </c>
      <c r="B225" s="18">
        <v>98.238650177600036</v>
      </c>
      <c r="C225" s="18">
        <v>98.287794074637347</v>
      </c>
      <c r="D225" s="43">
        <v>5.14</v>
      </c>
      <c r="F225">
        <v>98.237666627522998</v>
      </c>
      <c r="G225">
        <v>98.286810032538995</v>
      </c>
      <c r="H225" s="43">
        <v>5.14</v>
      </c>
      <c r="J225" s="18">
        <f t="shared" si="9"/>
        <v>9.8355007703787578E-4</v>
      </c>
      <c r="K225" s="18">
        <f t="shared" si="10"/>
        <v>9.8404209835223355E-4</v>
      </c>
      <c r="L225" s="43">
        <f t="shared" si="11"/>
        <v>0</v>
      </c>
    </row>
    <row r="226" spans="1:12" x14ac:dyDescent="0.35">
      <c r="A226" s="9" t="s">
        <v>318</v>
      </c>
      <c r="B226" s="18">
        <v>98.718626579233742</v>
      </c>
      <c r="C226" s="18">
        <v>98.768010584525996</v>
      </c>
      <c r="D226" s="43">
        <v>5.14</v>
      </c>
      <c r="F226">
        <v>98.717932780113003</v>
      </c>
      <c r="G226">
        <v>98.767316438332003</v>
      </c>
      <c r="H226" s="43">
        <v>5.14</v>
      </c>
      <c r="J226" s="18">
        <f t="shared" si="9"/>
        <v>6.9379912073941341E-4</v>
      </c>
      <c r="K226" s="18">
        <f t="shared" si="10"/>
        <v>6.9414619399310595E-4</v>
      </c>
      <c r="L226" s="43">
        <f t="shared" si="11"/>
        <v>0</v>
      </c>
    </row>
    <row r="227" spans="1:12" x14ac:dyDescent="0.35">
      <c r="A227" s="9" t="s">
        <v>321</v>
      </c>
      <c r="B227" s="18">
        <v>98.718626579233742</v>
      </c>
      <c r="C227" s="18">
        <v>98.768010584525996</v>
      </c>
      <c r="D227" s="43">
        <v>5.14</v>
      </c>
      <c r="F227">
        <v>98.717932780113003</v>
      </c>
      <c r="G227">
        <v>98.767316438332003</v>
      </c>
      <c r="H227" s="43">
        <v>5.14</v>
      </c>
      <c r="J227" s="18">
        <f t="shared" si="9"/>
        <v>6.9379912073941341E-4</v>
      </c>
      <c r="K227" s="18">
        <f t="shared" si="10"/>
        <v>6.9414619399310595E-4</v>
      </c>
      <c r="L227" s="43">
        <f t="shared" si="11"/>
        <v>0</v>
      </c>
    </row>
    <row r="228" spans="1:12" x14ac:dyDescent="0.35">
      <c r="A228" s="9" t="s">
        <v>329</v>
      </c>
      <c r="B228" s="18">
        <v>98.718626579233742</v>
      </c>
      <c r="C228" s="18">
        <v>98.768010584525996</v>
      </c>
      <c r="D228" s="43">
        <v>5.14</v>
      </c>
      <c r="F228">
        <v>98.717932780113003</v>
      </c>
      <c r="G228">
        <v>98.767316438332003</v>
      </c>
      <c r="H228" s="43">
        <v>5.14</v>
      </c>
      <c r="J228" s="18">
        <f t="shared" si="9"/>
        <v>6.9379912073941341E-4</v>
      </c>
      <c r="K228" s="18">
        <f t="shared" si="10"/>
        <v>6.9414619399310595E-4</v>
      </c>
      <c r="L228" s="43">
        <f t="shared" si="11"/>
        <v>0</v>
      </c>
    </row>
    <row r="229" spans="1:12" x14ac:dyDescent="0.35">
      <c r="A229" s="174" t="s">
        <v>342</v>
      </c>
      <c r="B229" s="18">
        <v>99.95</v>
      </c>
      <c r="C229" s="18">
        <v>100</v>
      </c>
      <c r="D229" s="43">
        <v>5.14</v>
      </c>
      <c r="H229" s="43"/>
      <c r="J229" s="18"/>
      <c r="K229" s="18"/>
      <c r="L229" s="43"/>
    </row>
    <row r="230" spans="1:12" x14ac:dyDescent="0.35">
      <c r="A230" s="9" t="s">
        <v>304</v>
      </c>
      <c r="B230" s="18">
        <v>99.173687463619487</v>
      </c>
      <c r="C230" s="18">
        <v>99.223299113176068</v>
      </c>
      <c r="D230" s="43">
        <v>5.554000000000002</v>
      </c>
      <c r="F230">
        <v>99.173482201214</v>
      </c>
      <c r="G230">
        <v>99.223093748088004</v>
      </c>
      <c r="H230" s="43">
        <v>5.5540000000000003</v>
      </c>
      <c r="J230" s="18">
        <f t="shared" si="9"/>
        <v>2.0526240548690566E-4</v>
      </c>
      <c r="K230" s="18">
        <f t="shared" si="10"/>
        <v>2.0536508806401343E-4</v>
      </c>
      <c r="L230" s="43">
        <f t="shared" si="11"/>
        <v>0</v>
      </c>
    </row>
    <row r="231" spans="1:12" x14ac:dyDescent="0.35">
      <c r="A231" s="9" t="s">
        <v>294</v>
      </c>
      <c r="B231" s="18">
        <v>99.173687463619487</v>
      </c>
      <c r="C231" s="18">
        <v>99.223299113176068</v>
      </c>
      <c r="D231" s="43">
        <v>5.554000000000002</v>
      </c>
      <c r="F231">
        <v>99.173482201214</v>
      </c>
      <c r="G231">
        <v>99.223093748088004</v>
      </c>
      <c r="H231" s="43">
        <v>5.5540000000000003</v>
      </c>
      <c r="J231" s="18">
        <f t="shared" si="9"/>
        <v>2.0526240548690566E-4</v>
      </c>
      <c r="K231" s="18">
        <f t="shared" si="10"/>
        <v>2.0536508806401343E-4</v>
      </c>
      <c r="L231" s="43">
        <f t="shared" si="11"/>
        <v>0</v>
      </c>
    </row>
    <row r="232" spans="1:12" x14ac:dyDescent="0.35">
      <c r="A232" s="9" t="s">
        <v>306</v>
      </c>
      <c r="B232" s="18">
        <v>98.51462186291937</v>
      </c>
      <c r="C232" s="18">
        <v>98.563903814826773</v>
      </c>
      <c r="D232" s="43">
        <v>5.6</v>
      </c>
      <c r="F232">
        <v>98.514251924386997</v>
      </c>
      <c r="G232">
        <v>98.563533691233005</v>
      </c>
      <c r="H232" s="43">
        <v>5.6</v>
      </c>
      <c r="J232" s="18">
        <f t="shared" si="9"/>
        <v>3.6993853237277108E-4</v>
      </c>
      <c r="K232" s="18">
        <f t="shared" si="10"/>
        <v>3.7012359376831228E-4</v>
      </c>
      <c r="L232" s="43">
        <f t="shared" si="11"/>
        <v>0</v>
      </c>
    </row>
    <row r="233" spans="1:12" x14ac:dyDescent="0.35">
      <c r="A233" s="9" t="s">
        <v>311</v>
      </c>
      <c r="B233" s="18">
        <v>98.51462186291937</v>
      </c>
      <c r="C233" s="18">
        <v>98.563903814826773</v>
      </c>
      <c r="D233" s="43">
        <v>5.6</v>
      </c>
      <c r="F233">
        <v>98.514251924386997</v>
      </c>
      <c r="G233">
        <v>98.563533691233005</v>
      </c>
      <c r="H233" s="43">
        <v>5.6</v>
      </c>
      <c r="J233" s="18">
        <f t="shared" si="9"/>
        <v>3.6993853237277108E-4</v>
      </c>
      <c r="K233" s="18">
        <f t="shared" si="10"/>
        <v>3.7012359376831228E-4</v>
      </c>
      <c r="L233" s="43">
        <f t="shared" si="11"/>
        <v>0</v>
      </c>
    </row>
    <row r="234" spans="1:12" x14ac:dyDescent="0.35">
      <c r="A234" s="9" t="s">
        <v>319</v>
      </c>
      <c r="B234" s="18">
        <v>99.229947624268092</v>
      </c>
      <c r="C234" s="18">
        <v>99.279587417977069</v>
      </c>
      <c r="D234" s="43">
        <v>5.6</v>
      </c>
      <c r="F234">
        <v>99.229765156919996</v>
      </c>
      <c r="G234">
        <v>99.279404859349995</v>
      </c>
      <c r="H234" s="43">
        <v>5.6</v>
      </c>
      <c r="J234" s="18">
        <f t="shared" si="9"/>
        <v>1.824673480967931E-4</v>
      </c>
      <c r="K234" s="18">
        <f t="shared" si="10"/>
        <v>1.8255862707405868E-4</v>
      </c>
      <c r="L234" s="43">
        <f t="shared" si="11"/>
        <v>0</v>
      </c>
    </row>
    <row r="235" spans="1:12" x14ac:dyDescent="0.35">
      <c r="A235" s="9" t="s">
        <v>322</v>
      </c>
      <c r="B235" s="18">
        <v>99.229947624268092</v>
      </c>
      <c r="C235" s="18">
        <v>99.279587417977069</v>
      </c>
      <c r="D235" s="43">
        <v>5.6</v>
      </c>
      <c r="F235">
        <v>99.229765156919996</v>
      </c>
      <c r="G235">
        <v>99.279404859349995</v>
      </c>
      <c r="H235" s="43">
        <v>5.6</v>
      </c>
      <c r="J235" s="18">
        <f t="shared" si="9"/>
        <v>1.824673480967931E-4</v>
      </c>
      <c r="K235" s="18">
        <f t="shared" si="10"/>
        <v>1.8255862707405868E-4</v>
      </c>
      <c r="L235" s="43">
        <f t="shared" si="11"/>
        <v>0</v>
      </c>
    </row>
    <row r="236" spans="1:12" x14ac:dyDescent="0.35">
      <c r="A236" s="9" t="s">
        <v>330</v>
      </c>
      <c r="B236" s="18">
        <v>99.229947624268092</v>
      </c>
      <c r="C236" s="18">
        <v>99.279587417977069</v>
      </c>
      <c r="D236" s="43">
        <v>5.6</v>
      </c>
      <c r="F236">
        <v>99.229765156919996</v>
      </c>
      <c r="G236">
        <v>99.279404859349995</v>
      </c>
      <c r="H236" s="43">
        <v>5.6</v>
      </c>
      <c r="J236" s="18">
        <f t="shared" si="9"/>
        <v>1.824673480967931E-4</v>
      </c>
      <c r="K236" s="18">
        <f t="shared" si="10"/>
        <v>1.8255862707405868E-4</v>
      </c>
      <c r="L236" s="43">
        <f t="shared" si="11"/>
        <v>0</v>
      </c>
    </row>
    <row r="237" spans="1:12" x14ac:dyDescent="0.35">
      <c r="A237" s="174" t="s">
        <v>337</v>
      </c>
      <c r="B237" s="18">
        <v>99.950000000000017</v>
      </c>
      <c r="C237" s="18">
        <v>100.00000000000001</v>
      </c>
      <c r="D237" s="43">
        <v>5.6</v>
      </c>
      <c r="J237" s="18"/>
      <c r="K237" s="18"/>
      <c r="L237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Publish</vt:lpstr>
      <vt:lpstr>Publish!Print_Titles</vt:lpstr>
      <vt:lpstr>'Publish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CBOBAdmin</dc:creator>
  <cp:lastModifiedBy>Julie A Brown</cp:lastModifiedBy>
  <cp:lastPrinted>2025-04-10T14:12:29Z</cp:lastPrinted>
  <dcterms:created xsi:type="dcterms:W3CDTF">2017-01-26T19:09:37Z</dcterms:created>
  <dcterms:modified xsi:type="dcterms:W3CDTF">2026-02-13T19:16:27Z</dcterms:modified>
</cp:coreProperties>
</file>